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24735" windowHeight="12210"/>
  </bookViews>
  <sheets>
    <sheet name="2009 GAP" sheetId="1" r:id="rId1"/>
  </sheets>
  <definedNames>
    <definedName name="_xlnm._FilterDatabase" localSheetId="0" hidden="1">'2009 GAP'!$C$1:$C$248</definedName>
  </definedNames>
  <calcPr calcId="145621"/>
</workbook>
</file>

<file path=xl/calcChain.xml><?xml version="1.0" encoding="utf-8"?>
<calcChain xmlns="http://schemas.openxmlformats.org/spreadsheetml/2006/main">
  <c r="AC128" i="1" l="1"/>
  <c r="Y128" i="1"/>
  <c r="Q128" i="1"/>
  <c r="N128" i="1"/>
  <c r="K128" i="1"/>
  <c r="AC237" i="1" l="1"/>
  <c r="Y237" i="1"/>
  <c r="Q237" i="1"/>
  <c r="N237" i="1"/>
  <c r="K237" i="1"/>
  <c r="AC236" i="1"/>
  <c r="Y236" i="1"/>
  <c r="Q236" i="1"/>
  <c r="N236" i="1"/>
  <c r="K236" i="1"/>
  <c r="AC235" i="1"/>
  <c r="Y235" i="1"/>
  <c r="Q235" i="1"/>
  <c r="N235" i="1"/>
  <c r="K235" i="1"/>
  <c r="AC234" i="1"/>
  <c r="Y234" i="1"/>
  <c r="Q234" i="1"/>
  <c r="N234" i="1"/>
  <c r="K234" i="1"/>
  <c r="AC233" i="1"/>
  <c r="Y233" i="1"/>
  <c r="Q233" i="1"/>
  <c r="N233" i="1"/>
  <c r="K233" i="1"/>
  <c r="AC232" i="1"/>
  <c r="Y232" i="1"/>
  <c r="Q232" i="1"/>
  <c r="N232" i="1"/>
  <c r="K232" i="1"/>
  <c r="AC231" i="1"/>
  <c r="Y231" i="1"/>
  <c r="Q231" i="1"/>
  <c r="N231" i="1"/>
  <c r="K231" i="1"/>
  <c r="AC230" i="1"/>
  <c r="Y230" i="1"/>
  <c r="Q230" i="1"/>
  <c r="N230" i="1"/>
  <c r="K230" i="1"/>
  <c r="AC229" i="1"/>
  <c r="Y229" i="1"/>
  <c r="Q229" i="1"/>
  <c r="N229" i="1"/>
  <c r="K229" i="1"/>
  <c r="AC228" i="1"/>
  <c r="Y228" i="1"/>
  <c r="Q228" i="1"/>
  <c r="N228" i="1"/>
  <c r="K228" i="1"/>
  <c r="AC227" i="1"/>
  <c r="Y227" i="1"/>
  <c r="Q227" i="1"/>
  <c r="N227" i="1"/>
  <c r="K227" i="1"/>
  <c r="AC226" i="1"/>
  <c r="Y226" i="1"/>
  <c r="Q226" i="1"/>
  <c r="N226" i="1"/>
  <c r="K226" i="1"/>
  <c r="AC225" i="1"/>
  <c r="Y225" i="1"/>
  <c r="Q225" i="1"/>
  <c r="N225" i="1"/>
  <c r="K225" i="1"/>
  <c r="AC224" i="1"/>
  <c r="Y224" i="1"/>
  <c r="Q224" i="1"/>
  <c r="N224" i="1"/>
  <c r="K224" i="1"/>
  <c r="AC223" i="1"/>
  <c r="Y223" i="1"/>
  <c r="Q223" i="1"/>
  <c r="N223" i="1"/>
  <c r="K223" i="1"/>
  <c r="AC222" i="1"/>
  <c r="Y222" i="1"/>
  <c r="Q222" i="1"/>
  <c r="N222" i="1"/>
  <c r="K222" i="1"/>
  <c r="AC221" i="1"/>
  <c r="Y221" i="1"/>
  <c r="Q221" i="1"/>
  <c r="N221" i="1"/>
  <c r="K221" i="1"/>
  <c r="AC220" i="1"/>
  <c r="Y220" i="1"/>
  <c r="Q220" i="1"/>
  <c r="N220" i="1"/>
  <c r="K220" i="1"/>
  <c r="AC219" i="1"/>
  <c r="Y219" i="1"/>
  <c r="Q219" i="1"/>
  <c r="N219" i="1"/>
  <c r="K219" i="1"/>
  <c r="AC218" i="1"/>
  <c r="Y218" i="1"/>
  <c r="Q218" i="1"/>
  <c r="N218" i="1"/>
  <c r="K218" i="1"/>
  <c r="AC217" i="1"/>
  <c r="Y217" i="1"/>
  <c r="Q217" i="1"/>
  <c r="N217" i="1"/>
  <c r="K217" i="1"/>
  <c r="AC216" i="1"/>
  <c r="Y216" i="1"/>
  <c r="Q216" i="1"/>
  <c r="N216" i="1"/>
  <c r="K216" i="1"/>
  <c r="AC215" i="1"/>
  <c r="Y215" i="1"/>
  <c r="Q215" i="1"/>
  <c r="N215" i="1"/>
  <c r="K215" i="1"/>
  <c r="AC212" i="1"/>
  <c r="Y212" i="1"/>
  <c r="Q212" i="1"/>
  <c r="N212" i="1"/>
  <c r="K212" i="1"/>
  <c r="AC211" i="1"/>
  <c r="Y211" i="1"/>
  <c r="Q211" i="1"/>
  <c r="N211" i="1"/>
  <c r="K211" i="1"/>
  <c r="AC210" i="1"/>
  <c r="Y210" i="1"/>
  <c r="Q210" i="1"/>
  <c r="N210" i="1"/>
  <c r="K210" i="1"/>
  <c r="AC209" i="1"/>
  <c r="Y209" i="1"/>
  <c r="Q209" i="1"/>
  <c r="N209" i="1"/>
  <c r="K209" i="1"/>
  <c r="AC208" i="1"/>
  <c r="Y208" i="1"/>
  <c r="Q208" i="1"/>
  <c r="N208" i="1"/>
  <c r="K208" i="1"/>
  <c r="AC207" i="1"/>
  <c r="Y207" i="1"/>
  <c r="Q207" i="1"/>
  <c r="N207" i="1"/>
  <c r="K207" i="1"/>
  <c r="AC206" i="1"/>
  <c r="Y206" i="1"/>
  <c r="Q206" i="1"/>
  <c r="N206" i="1"/>
  <c r="K206" i="1"/>
  <c r="AC205" i="1"/>
  <c r="Y205" i="1"/>
  <c r="Q205" i="1"/>
  <c r="N205" i="1"/>
  <c r="K205" i="1"/>
  <c r="AC204" i="1"/>
  <c r="Y204" i="1"/>
  <c r="Q204" i="1"/>
  <c r="N204" i="1"/>
  <c r="K204" i="1"/>
  <c r="AC203" i="1"/>
  <c r="Y203" i="1"/>
  <c r="Q203" i="1"/>
  <c r="N203" i="1"/>
  <c r="K203" i="1"/>
  <c r="AC202" i="1"/>
  <c r="Y202" i="1"/>
  <c r="Q202" i="1"/>
  <c r="N202" i="1"/>
  <c r="K202" i="1"/>
  <c r="AC201" i="1"/>
  <c r="Y201" i="1"/>
  <c r="Q201" i="1"/>
  <c r="N201" i="1"/>
  <c r="K201" i="1"/>
  <c r="AC200" i="1"/>
  <c r="Y200" i="1"/>
  <c r="Q200" i="1"/>
  <c r="N200" i="1"/>
  <c r="K200" i="1"/>
  <c r="AC199" i="1"/>
  <c r="Y199" i="1"/>
  <c r="Q199" i="1"/>
  <c r="N199" i="1"/>
  <c r="K199" i="1"/>
  <c r="AC198" i="1"/>
  <c r="Y198" i="1"/>
  <c r="Q198" i="1"/>
  <c r="N198" i="1"/>
  <c r="K198" i="1"/>
  <c r="AC197" i="1"/>
  <c r="Y197" i="1"/>
  <c r="Q197" i="1"/>
  <c r="N197" i="1"/>
  <c r="K197" i="1"/>
  <c r="AC196" i="1"/>
  <c r="Y196" i="1"/>
  <c r="Q196" i="1"/>
  <c r="N196" i="1"/>
  <c r="K196" i="1"/>
  <c r="AC195" i="1"/>
  <c r="Y195" i="1"/>
  <c r="Q195" i="1"/>
  <c r="N195" i="1"/>
  <c r="K195" i="1"/>
  <c r="AC194" i="1"/>
  <c r="Y194" i="1"/>
  <c r="Q194" i="1"/>
  <c r="N194" i="1"/>
  <c r="K194" i="1"/>
  <c r="AC193" i="1"/>
  <c r="Y193" i="1"/>
  <c r="Q193" i="1"/>
  <c r="N193" i="1"/>
  <c r="K193" i="1"/>
  <c r="AC192" i="1"/>
  <c r="Y192" i="1"/>
  <c r="Q192" i="1"/>
  <c r="N192" i="1"/>
  <c r="K192" i="1"/>
  <c r="AC191" i="1"/>
  <c r="Y191" i="1"/>
  <c r="Q191" i="1"/>
  <c r="N191" i="1"/>
  <c r="K191" i="1"/>
  <c r="AC190" i="1"/>
  <c r="Y190" i="1"/>
  <c r="Q190" i="1"/>
  <c r="N190" i="1"/>
  <c r="K190" i="1"/>
  <c r="AC189" i="1"/>
  <c r="Y189" i="1"/>
  <c r="Q189" i="1"/>
  <c r="N189" i="1"/>
  <c r="K189" i="1"/>
  <c r="AC188" i="1"/>
  <c r="Y188" i="1"/>
  <c r="Q188" i="1"/>
  <c r="N188" i="1"/>
  <c r="K188" i="1"/>
  <c r="AC187" i="1"/>
  <c r="Y187" i="1"/>
  <c r="Q187" i="1"/>
  <c r="N187" i="1"/>
  <c r="K187" i="1"/>
  <c r="AC186" i="1"/>
  <c r="Y186" i="1"/>
  <c r="Q186" i="1"/>
  <c r="N186" i="1"/>
  <c r="K186" i="1"/>
  <c r="AC185" i="1"/>
  <c r="Y185" i="1"/>
  <c r="Q185" i="1"/>
  <c r="N185" i="1"/>
  <c r="K185" i="1"/>
  <c r="AC184" i="1"/>
  <c r="Y184" i="1"/>
  <c r="Q184" i="1"/>
  <c r="N184" i="1"/>
  <c r="K184" i="1"/>
  <c r="AC183" i="1"/>
  <c r="Y183" i="1"/>
  <c r="Q183" i="1"/>
  <c r="N183" i="1"/>
  <c r="K183" i="1"/>
  <c r="AC182" i="1"/>
  <c r="Y182" i="1"/>
  <c r="Q182" i="1"/>
  <c r="N182" i="1"/>
  <c r="K182" i="1"/>
  <c r="AC181" i="1"/>
  <c r="Y181" i="1"/>
  <c r="Q181" i="1"/>
  <c r="N181" i="1"/>
  <c r="K181" i="1"/>
  <c r="AC180" i="1"/>
  <c r="Y180" i="1"/>
  <c r="Q180" i="1"/>
  <c r="N180" i="1"/>
  <c r="K180" i="1"/>
  <c r="AC179" i="1"/>
  <c r="Y179" i="1"/>
  <c r="Q179" i="1"/>
  <c r="N179" i="1"/>
  <c r="K179" i="1"/>
  <c r="AC178" i="1"/>
  <c r="Y178" i="1"/>
  <c r="Q178" i="1"/>
  <c r="N178" i="1"/>
  <c r="K178" i="1"/>
  <c r="AC177" i="1"/>
  <c r="Y177" i="1"/>
  <c r="Q177" i="1"/>
  <c r="N177" i="1"/>
  <c r="K177" i="1"/>
  <c r="AC176" i="1"/>
  <c r="Y176" i="1"/>
  <c r="Q176" i="1"/>
  <c r="N176" i="1"/>
  <c r="K176" i="1"/>
  <c r="AC175" i="1"/>
  <c r="Y175" i="1"/>
  <c r="Y213" i="1" s="1"/>
  <c r="Q175" i="1"/>
  <c r="N175" i="1"/>
  <c r="K175" i="1"/>
  <c r="AC172" i="1"/>
  <c r="Y172" i="1"/>
  <c r="Q172" i="1"/>
  <c r="N172" i="1"/>
  <c r="K172" i="1"/>
  <c r="AC171" i="1"/>
  <c r="Y171" i="1"/>
  <c r="Q171" i="1"/>
  <c r="N171" i="1"/>
  <c r="K171" i="1"/>
  <c r="AC170" i="1"/>
  <c r="Y170" i="1"/>
  <c r="Q170" i="1"/>
  <c r="N170" i="1"/>
  <c r="K170" i="1"/>
  <c r="AC169" i="1"/>
  <c r="Y169" i="1"/>
  <c r="Q169" i="1"/>
  <c r="N169" i="1"/>
  <c r="K169" i="1"/>
  <c r="AC168" i="1"/>
  <c r="Y168" i="1"/>
  <c r="Q168" i="1"/>
  <c r="N168" i="1"/>
  <c r="K168" i="1"/>
  <c r="AC167" i="1"/>
  <c r="Y167" i="1"/>
  <c r="Q167" i="1"/>
  <c r="N167" i="1"/>
  <c r="K167" i="1"/>
  <c r="AC166" i="1"/>
  <c r="Y166" i="1"/>
  <c r="Q166" i="1"/>
  <c r="N166" i="1"/>
  <c r="K166" i="1"/>
  <c r="AC165" i="1"/>
  <c r="Y165" i="1"/>
  <c r="Q165" i="1"/>
  <c r="N165" i="1"/>
  <c r="K165" i="1"/>
  <c r="AC164" i="1"/>
  <c r="Y164" i="1"/>
  <c r="Q164" i="1"/>
  <c r="N164" i="1"/>
  <c r="K164" i="1"/>
  <c r="AC163" i="1"/>
  <c r="Y163" i="1"/>
  <c r="Q163" i="1"/>
  <c r="N163" i="1"/>
  <c r="K163" i="1"/>
  <c r="AC162" i="1"/>
  <c r="Y162" i="1"/>
  <c r="Q162" i="1"/>
  <c r="N162" i="1"/>
  <c r="K162" i="1"/>
  <c r="AC161" i="1"/>
  <c r="Y161" i="1"/>
  <c r="Q161" i="1"/>
  <c r="N161" i="1"/>
  <c r="K161" i="1"/>
  <c r="AC160" i="1"/>
  <c r="Y160" i="1"/>
  <c r="Q160" i="1"/>
  <c r="N160" i="1"/>
  <c r="K160" i="1"/>
  <c r="AC159" i="1"/>
  <c r="Y159" i="1"/>
  <c r="Q159" i="1"/>
  <c r="N159" i="1"/>
  <c r="K159" i="1"/>
  <c r="AC158" i="1"/>
  <c r="Y158" i="1"/>
  <c r="Q158" i="1"/>
  <c r="N158" i="1"/>
  <c r="K158" i="1"/>
  <c r="AC157" i="1"/>
  <c r="Y157" i="1"/>
  <c r="Q157" i="1"/>
  <c r="N157" i="1"/>
  <c r="K157" i="1"/>
  <c r="AC156" i="1"/>
  <c r="Y156" i="1"/>
  <c r="Q156" i="1"/>
  <c r="N156" i="1"/>
  <c r="K156" i="1"/>
  <c r="AC155" i="1"/>
  <c r="Y155" i="1"/>
  <c r="Q155" i="1"/>
  <c r="N155" i="1"/>
  <c r="K155" i="1"/>
  <c r="AC154" i="1"/>
  <c r="Y154" i="1"/>
  <c r="Q154" i="1"/>
  <c r="N154" i="1"/>
  <c r="K154" i="1"/>
  <c r="AC153" i="1"/>
  <c r="Y153" i="1"/>
  <c r="Q153" i="1"/>
  <c r="N153" i="1"/>
  <c r="K153" i="1"/>
  <c r="AC152" i="1"/>
  <c r="Y152" i="1"/>
  <c r="Q152" i="1"/>
  <c r="N152" i="1"/>
  <c r="K152" i="1"/>
  <c r="AC151" i="1"/>
  <c r="Y151" i="1"/>
  <c r="Q151" i="1"/>
  <c r="N151" i="1"/>
  <c r="K151" i="1"/>
  <c r="AC150" i="1"/>
  <c r="Y150" i="1"/>
  <c r="Q150" i="1"/>
  <c r="N150" i="1"/>
  <c r="K150" i="1"/>
  <c r="AC149" i="1"/>
  <c r="Y149" i="1"/>
  <c r="Q149" i="1"/>
  <c r="N149" i="1"/>
  <c r="K149" i="1"/>
  <c r="AC148" i="1"/>
  <c r="Y148" i="1"/>
  <c r="Q148" i="1"/>
  <c r="N148" i="1"/>
  <c r="K148" i="1"/>
  <c r="AC147" i="1"/>
  <c r="Y147" i="1"/>
  <c r="Q147" i="1"/>
  <c r="N147" i="1"/>
  <c r="K147" i="1"/>
  <c r="AC146" i="1"/>
  <c r="Y146" i="1"/>
  <c r="Q146" i="1"/>
  <c r="N146" i="1"/>
  <c r="K146" i="1"/>
  <c r="AC145" i="1"/>
  <c r="Y145" i="1"/>
  <c r="Q145" i="1"/>
  <c r="N145" i="1"/>
  <c r="K145" i="1"/>
  <c r="AC144" i="1"/>
  <c r="Y144" i="1"/>
  <c r="Q144" i="1"/>
  <c r="N144" i="1"/>
  <c r="K144" i="1"/>
  <c r="AC143" i="1"/>
  <c r="Y143" i="1"/>
  <c r="Q143" i="1"/>
  <c r="N143" i="1"/>
  <c r="K143" i="1"/>
  <c r="AC142" i="1"/>
  <c r="Y142" i="1"/>
  <c r="Q142" i="1"/>
  <c r="N142" i="1"/>
  <c r="K142" i="1"/>
  <c r="AC141" i="1"/>
  <c r="Y141" i="1"/>
  <c r="Q141" i="1"/>
  <c r="N141" i="1"/>
  <c r="K141" i="1"/>
  <c r="AC140" i="1"/>
  <c r="Y140" i="1"/>
  <c r="Q140" i="1"/>
  <c r="N140" i="1"/>
  <c r="K140" i="1"/>
  <c r="AC139" i="1"/>
  <c r="Y139" i="1"/>
  <c r="Q139" i="1"/>
  <c r="N139" i="1"/>
  <c r="K139" i="1"/>
  <c r="AC138" i="1"/>
  <c r="Y138" i="1"/>
  <c r="Q138" i="1"/>
  <c r="N138" i="1"/>
  <c r="K138" i="1"/>
  <c r="AC137" i="1"/>
  <c r="Y137" i="1"/>
  <c r="Q137" i="1"/>
  <c r="N137" i="1"/>
  <c r="K137" i="1"/>
  <c r="AC136" i="1"/>
  <c r="Y136" i="1"/>
  <c r="Q136" i="1"/>
  <c r="N136" i="1"/>
  <c r="K136" i="1"/>
  <c r="AC135" i="1"/>
  <c r="Y135" i="1"/>
  <c r="Q135" i="1"/>
  <c r="N135" i="1"/>
  <c r="K135" i="1"/>
  <c r="AC134" i="1"/>
  <c r="Y134" i="1"/>
  <c r="Q134" i="1"/>
  <c r="N134" i="1"/>
  <c r="K134" i="1"/>
  <c r="AC133" i="1"/>
  <c r="Y133" i="1"/>
  <c r="Q133" i="1"/>
  <c r="N133" i="1"/>
  <c r="K133" i="1"/>
  <c r="AC132" i="1"/>
  <c r="Y132" i="1"/>
  <c r="Q132" i="1"/>
  <c r="N132" i="1"/>
  <c r="K132" i="1"/>
  <c r="AC131" i="1"/>
  <c r="Y131" i="1"/>
  <c r="Q131" i="1"/>
  <c r="N131" i="1"/>
  <c r="K131" i="1"/>
  <c r="AC130" i="1"/>
  <c r="Y130" i="1"/>
  <c r="Q130" i="1"/>
  <c r="N130" i="1"/>
  <c r="K130" i="1"/>
  <c r="AC129" i="1"/>
  <c r="Y129" i="1"/>
  <c r="Q129" i="1"/>
  <c r="N129" i="1"/>
  <c r="K129" i="1"/>
  <c r="AC127" i="1"/>
  <c r="Y127" i="1"/>
  <c r="Q127" i="1"/>
  <c r="N127" i="1"/>
  <c r="K127" i="1"/>
  <c r="AC126" i="1"/>
  <c r="Y126" i="1"/>
  <c r="Q126" i="1"/>
  <c r="N126" i="1"/>
  <c r="K126" i="1"/>
  <c r="AC125" i="1"/>
  <c r="Y125" i="1"/>
  <c r="Q125" i="1"/>
  <c r="N125" i="1"/>
  <c r="K125" i="1"/>
  <c r="AC124" i="1"/>
  <c r="Y124" i="1"/>
  <c r="Q124" i="1"/>
  <c r="N124" i="1"/>
  <c r="K124" i="1"/>
  <c r="AC123" i="1"/>
  <c r="Y123" i="1"/>
  <c r="Q123" i="1"/>
  <c r="N123" i="1"/>
  <c r="K123" i="1"/>
  <c r="AC122" i="1"/>
  <c r="Y122" i="1"/>
  <c r="Q122" i="1"/>
  <c r="N122" i="1"/>
  <c r="K122" i="1"/>
  <c r="AC121" i="1"/>
  <c r="Y121" i="1"/>
  <c r="Q121" i="1"/>
  <c r="N121" i="1"/>
  <c r="K121" i="1"/>
  <c r="AC120" i="1"/>
  <c r="Y120" i="1"/>
  <c r="Q120" i="1"/>
  <c r="N120" i="1"/>
  <c r="K120" i="1"/>
  <c r="AC119" i="1"/>
  <c r="Y119" i="1"/>
  <c r="Q119" i="1"/>
  <c r="N119" i="1"/>
  <c r="K119" i="1"/>
  <c r="AC118" i="1"/>
  <c r="Y118" i="1"/>
  <c r="Q118" i="1"/>
  <c r="N118" i="1"/>
  <c r="K118" i="1"/>
  <c r="AC117" i="1"/>
  <c r="Y117" i="1"/>
  <c r="Q117" i="1"/>
  <c r="N117" i="1"/>
  <c r="K117" i="1"/>
  <c r="AC116" i="1"/>
  <c r="Y116" i="1"/>
  <c r="Q116" i="1"/>
  <c r="N116" i="1"/>
  <c r="K116" i="1"/>
  <c r="AC115" i="1"/>
  <c r="Y115" i="1"/>
  <c r="Q115" i="1"/>
  <c r="N115" i="1"/>
  <c r="K115" i="1"/>
  <c r="AC114" i="1"/>
  <c r="Y114" i="1"/>
  <c r="Q114" i="1"/>
  <c r="N114" i="1"/>
  <c r="K114" i="1"/>
  <c r="AC113" i="1"/>
  <c r="Y113" i="1"/>
  <c r="Q113" i="1"/>
  <c r="N113" i="1"/>
  <c r="K113" i="1"/>
  <c r="AC112" i="1"/>
  <c r="Y112" i="1"/>
  <c r="Q112" i="1"/>
  <c r="N112" i="1"/>
  <c r="K112" i="1"/>
  <c r="AC111" i="1"/>
  <c r="Y111" i="1"/>
  <c r="Q111" i="1"/>
  <c r="N111" i="1"/>
  <c r="K111" i="1"/>
  <c r="AC110" i="1"/>
  <c r="Y110" i="1"/>
  <c r="Q110" i="1"/>
  <c r="N110" i="1"/>
  <c r="K110" i="1"/>
  <c r="AC109" i="1"/>
  <c r="Y109" i="1"/>
  <c r="Q109" i="1"/>
  <c r="N109" i="1"/>
  <c r="K109" i="1"/>
  <c r="AC108" i="1"/>
  <c r="Y108" i="1"/>
  <c r="Q108" i="1"/>
  <c r="N108" i="1"/>
  <c r="K108" i="1"/>
  <c r="AC107" i="1"/>
  <c r="Y107" i="1"/>
  <c r="Q107" i="1"/>
  <c r="N107" i="1"/>
  <c r="K107" i="1"/>
  <c r="AC106" i="1"/>
  <c r="Y106" i="1"/>
  <c r="Q106" i="1"/>
  <c r="N106" i="1"/>
  <c r="K106" i="1"/>
  <c r="AC105" i="1"/>
  <c r="Y105" i="1"/>
  <c r="Q105" i="1"/>
  <c r="N105" i="1"/>
  <c r="K105" i="1"/>
  <c r="AC104" i="1"/>
  <c r="Y104" i="1"/>
  <c r="Q104" i="1"/>
  <c r="N104" i="1"/>
  <c r="K104" i="1"/>
  <c r="Y173" i="1" l="1"/>
  <c r="Y238" i="1"/>
  <c r="AC99" i="1"/>
  <c r="Y99" i="1"/>
  <c r="Q99" i="1"/>
  <c r="N99" i="1"/>
  <c r="K99" i="1"/>
  <c r="AC101" i="1"/>
  <c r="Y101" i="1"/>
  <c r="Q101" i="1"/>
  <c r="N101" i="1"/>
  <c r="K101" i="1"/>
  <c r="AC100" i="1"/>
  <c r="Y100" i="1"/>
  <c r="Q100" i="1"/>
  <c r="N100" i="1"/>
  <c r="K100" i="1"/>
  <c r="AC98" i="1"/>
  <c r="Y98" i="1"/>
  <c r="Q98" i="1"/>
  <c r="N98" i="1"/>
  <c r="K98" i="1"/>
  <c r="AC97" i="1"/>
  <c r="Y97" i="1"/>
  <c r="Q97" i="1"/>
  <c r="N97" i="1"/>
  <c r="K97" i="1"/>
  <c r="AC96" i="1"/>
  <c r="Y96" i="1"/>
  <c r="Q96" i="1"/>
  <c r="N96" i="1"/>
  <c r="K96" i="1"/>
  <c r="AC95" i="1"/>
  <c r="Y95" i="1"/>
  <c r="Q95" i="1"/>
  <c r="N95" i="1"/>
  <c r="K95" i="1"/>
  <c r="AC94" i="1"/>
  <c r="Y94" i="1"/>
  <c r="Q94" i="1"/>
  <c r="N94" i="1"/>
  <c r="K94" i="1"/>
  <c r="AC93" i="1"/>
  <c r="Y93" i="1"/>
  <c r="Q93" i="1"/>
  <c r="N93" i="1"/>
  <c r="K93" i="1"/>
  <c r="AC92" i="1"/>
  <c r="Y92" i="1"/>
  <c r="Q92" i="1"/>
  <c r="N92" i="1"/>
  <c r="K92" i="1"/>
  <c r="AC91" i="1"/>
  <c r="Y91" i="1"/>
  <c r="Q91" i="1"/>
  <c r="N91" i="1"/>
  <c r="K91" i="1"/>
  <c r="AC90" i="1"/>
  <c r="Y90" i="1"/>
  <c r="Q90" i="1"/>
  <c r="N90" i="1"/>
  <c r="K90" i="1"/>
  <c r="AC89" i="1"/>
  <c r="Y89" i="1"/>
  <c r="Q89" i="1"/>
  <c r="N89" i="1"/>
  <c r="K89" i="1"/>
  <c r="AC88" i="1"/>
  <c r="Y88" i="1"/>
  <c r="Q88" i="1"/>
  <c r="N88" i="1"/>
  <c r="K88" i="1"/>
  <c r="AC87" i="1"/>
  <c r="Y87" i="1"/>
  <c r="Q87" i="1"/>
  <c r="N87" i="1"/>
  <c r="K87" i="1"/>
  <c r="AC86" i="1"/>
  <c r="Y86" i="1"/>
  <c r="Q86" i="1"/>
  <c r="N86" i="1"/>
  <c r="K86" i="1"/>
  <c r="AC85" i="1"/>
  <c r="Y85" i="1"/>
  <c r="Q85" i="1"/>
  <c r="N85" i="1"/>
  <c r="K85" i="1"/>
  <c r="AC84" i="1"/>
  <c r="Y84" i="1"/>
  <c r="Q84" i="1"/>
  <c r="N84" i="1"/>
  <c r="K84" i="1"/>
  <c r="AC83" i="1"/>
  <c r="Y83" i="1"/>
  <c r="Q83" i="1"/>
  <c r="N83" i="1"/>
  <c r="K83" i="1"/>
  <c r="AC82" i="1"/>
  <c r="Y82" i="1"/>
  <c r="Q82" i="1"/>
  <c r="N82" i="1"/>
  <c r="K82" i="1"/>
  <c r="AC81" i="1"/>
  <c r="Y81" i="1"/>
  <c r="Q81" i="1"/>
  <c r="N81" i="1"/>
  <c r="K81" i="1"/>
  <c r="AC80" i="1"/>
  <c r="Y80" i="1"/>
  <c r="Q80" i="1"/>
  <c r="N80" i="1"/>
  <c r="K80" i="1"/>
  <c r="AC79" i="1"/>
  <c r="Y79" i="1"/>
  <c r="Q79" i="1"/>
  <c r="N79" i="1"/>
  <c r="K79" i="1"/>
  <c r="AC78" i="1"/>
  <c r="Y78" i="1"/>
  <c r="Q78" i="1"/>
  <c r="N78" i="1"/>
  <c r="K78" i="1"/>
  <c r="AC77" i="1"/>
  <c r="Y77" i="1"/>
  <c r="Q77" i="1"/>
  <c r="N77" i="1"/>
  <c r="K77" i="1"/>
  <c r="AC76" i="1"/>
  <c r="Y76" i="1"/>
  <c r="Q76" i="1"/>
  <c r="N76" i="1"/>
  <c r="K76" i="1"/>
  <c r="AC75" i="1"/>
  <c r="Y75" i="1"/>
  <c r="Q75" i="1"/>
  <c r="N75" i="1"/>
  <c r="K75" i="1"/>
  <c r="AC74" i="1"/>
  <c r="Y74" i="1"/>
  <c r="Q74" i="1"/>
  <c r="N74" i="1"/>
  <c r="K74" i="1"/>
  <c r="AC73" i="1"/>
  <c r="Y73" i="1"/>
  <c r="Q73" i="1"/>
  <c r="N73" i="1"/>
  <c r="K73" i="1"/>
  <c r="AC72" i="1"/>
  <c r="Y72" i="1"/>
  <c r="Q72" i="1"/>
  <c r="N72" i="1"/>
  <c r="K72" i="1"/>
  <c r="AC71" i="1"/>
  <c r="Y71" i="1"/>
  <c r="Q71" i="1"/>
  <c r="N71" i="1"/>
  <c r="K71" i="1"/>
  <c r="AC57" i="1"/>
  <c r="Y57" i="1"/>
  <c r="Q57" i="1"/>
  <c r="N57" i="1"/>
  <c r="K57" i="1"/>
  <c r="AC68" i="1"/>
  <c r="Y68" i="1"/>
  <c r="Q68" i="1"/>
  <c r="N68" i="1"/>
  <c r="K68" i="1"/>
  <c r="AC67" i="1"/>
  <c r="Y67" i="1"/>
  <c r="Q67" i="1"/>
  <c r="N67" i="1"/>
  <c r="K67" i="1"/>
  <c r="AC66" i="1"/>
  <c r="Y66" i="1"/>
  <c r="Q66" i="1"/>
  <c r="N66" i="1"/>
  <c r="K66" i="1"/>
  <c r="AC65" i="1"/>
  <c r="Y65" i="1"/>
  <c r="Q65" i="1"/>
  <c r="N65" i="1"/>
  <c r="K65" i="1"/>
  <c r="AC64" i="1"/>
  <c r="Y64" i="1"/>
  <c r="Q64" i="1"/>
  <c r="N64" i="1"/>
  <c r="K64" i="1"/>
  <c r="AC63" i="1"/>
  <c r="Y63" i="1"/>
  <c r="Q63" i="1"/>
  <c r="N63" i="1"/>
  <c r="K63" i="1"/>
  <c r="AC62" i="1"/>
  <c r="Y62" i="1"/>
  <c r="Q62" i="1"/>
  <c r="N62" i="1"/>
  <c r="K62" i="1"/>
  <c r="AC61" i="1"/>
  <c r="Y61" i="1"/>
  <c r="Q61" i="1"/>
  <c r="N61" i="1"/>
  <c r="K61" i="1"/>
  <c r="AC60" i="1"/>
  <c r="Y60" i="1"/>
  <c r="Q60" i="1"/>
  <c r="N60" i="1"/>
  <c r="K60" i="1"/>
  <c r="AC59" i="1"/>
  <c r="Y59" i="1"/>
  <c r="Q59" i="1"/>
  <c r="N59" i="1"/>
  <c r="K59" i="1"/>
  <c r="AC58" i="1"/>
  <c r="Y58" i="1"/>
  <c r="Q58" i="1"/>
  <c r="N58" i="1"/>
  <c r="K58" i="1"/>
  <c r="AC55" i="1"/>
  <c r="Y55" i="1"/>
  <c r="Q55" i="1"/>
  <c r="N55" i="1"/>
  <c r="K55" i="1"/>
  <c r="AC56" i="1"/>
  <c r="Y56" i="1"/>
  <c r="Q56" i="1"/>
  <c r="N56" i="1"/>
  <c r="K56" i="1"/>
  <c r="AC54" i="1"/>
  <c r="Y54" i="1"/>
  <c r="Q54" i="1"/>
  <c r="N54" i="1"/>
  <c r="K54" i="1"/>
  <c r="AC52" i="1"/>
  <c r="Y52" i="1"/>
  <c r="Q52" i="1"/>
  <c r="N52" i="1"/>
  <c r="K52" i="1"/>
  <c r="AC53" i="1"/>
  <c r="Y53" i="1"/>
  <c r="Q53" i="1"/>
  <c r="N53" i="1"/>
  <c r="K53" i="1"/>
  <c r="AC51" i="1"/>
  <c r="Y51" i="1"/>
  <c r="Q51" i="1"/>
  <c r="N51" i="1"/>
  <c r="K51" i="1"/>
  <c r="AC49" i="1"/>
  <c r="Y49" i="1"/>
  <c r="Q49" i="1"/>
  <c r="N49" i="1"/>
  <c r="K49" i="1"/>
  <c r="AC50" i="1"/>
  <c r="Y50" i="1"/>
  <c r="Q50" i="1"/>
  <c r="N50" i="1"/>
  <c r="K50" i="1"/>
  <c r="AC48" i="1"/>
  <c r="Y48" i="1"/>
  <c r="Q48" i="1"/>
  <c r="N48" i="1"/>
  <c r="K48" i="1"/>
  <c r="AC47" i="1"/>
  <c r="Y47" i="1"/>
  <c r="Q47" i="1"/>
  <c r="N47" i="1"/>
  <c r="K47" i="1"/>
  <c r="AC46" i="1"/>
  <c r="Y46" i="1"/>
  <c r="Q46" i="1"/>
  <c r="N46" i="1"/>
  <c r="K46" i="1"/>
  <c r="AC43" i="1"/>
  <c r="Y43" i="1"/>
  <c r="Q43" i="1"/>
  <c r="N43" i="1"/>
  <c r="K43" i="1"/>
  <c r="AC42" i="1"/>
  <c r="Y42" i="1"/>
  <c r="Q42" i="1"/>
  <c r="N42" i="1"/>
  <c r="K42" i="1"/>
  <c r="AC41" i="1"/>
  <c r="Y41" i="1"/>
  <c r="Q41" i="1"/>
  <c r="N41" i="1"/>
  <c r="K41" i="1"/>
  <c r="AC40" i="1"/>
  <c r="Y40" i="1"/>
  <c r="Q40" i="1"/>
  <c r="N40" i="1"/>
  <c r="K40" i="1"/>
  <c r="AC39" i="1"/>
  <c r="Y39" i="1"/>
  <c r="Q39" i="1"/>
  <c r="N39" i="1"/>
  <c r="K39" i="1"/>
  <c r="AC38" i="1"/>
  <c r="Y38" i="1"/>
  <c r="Q38" i="1"/>
  <c r="N38" i="1"/>
  <c r="K38" i="1"/>
  <c r="AC37" i="1"/>
  <c r="Y37" i="1"/>
  <c r="Q37" i="1"/>
  <c r="N37" i="1"/>
  <c r="K37" i="1"/>
  <c r="AC36" i="1"/>
  <c r="Y36" i="1"/>
  <c r="Q36" i="1"/>
  <c r="N36" i="1"/>
  <c r="K36" i="1"/>
  <c r="AC35" i="1"/>
  <c r="Y35" i="1"/>
  <c r="Q35" i="1"/>
  <c r="N35" i="1"/>
  <c r="K35" i="1"/>
  <c r="AC34" i="1"/>
  <c r="Y34" i="1"/>
  <c r="Q34" i="1"/>
  <c r="N34" i="1"/>
  <c r="K34" i="1"/>
  <c r="AC33" i="1"/>
  <c r="Y33" i="1"/>
  <c r="Q33" i="1"/>
  <c r="N33" i="1"/>
  <c r="K33" i="1"/>
  <c r="AC32" i="1"/>
  <c r="Y32" i="1"/>
  <c r="Q32" i="1"/>
  <c r="N32" i="1"/>
  <c r="K32" i="1"/>
  <c r="AC31" i="1"/>
  <c r="Y31" i="1"/>
  <c r="Q31" i="1"/>
  <c r="N31" i="1"/>
  <c r="K31" i="1"/>
  <c r="AC30" i="1"/>
  <c r="Y30" i="1"/>
  <c r="Q30" i="1"/>
  <c r="N30" i="1"/>
  <c r="K30" i="1"/>
  <c r="AC27" i="1"/>
  <c r="Y27" i="1"/>
  <c r="Q27" i="1"/>
  <c r="N27" i="1"/>
  <c r="K27" i="1"/>
  <c r="AC26" i="1"/>
  <c r="Y26" i="1"/>
  <c r="Q26" i="1"/>
  <c r="N26" i="1"/>
  <c r="K26" i="1"/>
  <c r="AC25" i="1"/>
  <c r="Y25" i="1"/>
  <c r="Q25" i="1"/>
  <c r="N25" i="1"/>
  <c r="K25" i="1"/>
  <c r="AC24" i="1"/>
  <c r="Y24" i="1"/>
  <c r="Q24" i="1"/>
  <c r="N24" i="1"/>
  <c r="K24" i="1"/>
  <c r="AC23" i="1"/>
  <c r="Y23" i="1"/>
  <c r="Q23" i="1"/>
  <c r="N23" i="1"/>
  <c r="K23" i="1"/>
  <c r="AC22" i="1"/>
  <c r="Y22" i="1"/>
  <c r="Q22" i="1"/>
  <c r="N22" i="1"/>
  <c r="K22" i="1"/>
  <c r="AC21" i="1"/>
  <c r="Y21" i="1"/>
  <c r="Q21" i="1"/>
  <c r="N21" i="1"/>
  <c r="K21" i="1"/>
  <c r="AC18" i="1"/>
  <c r="Y18" i="1"/>
  <c r="Q18" i="1"/>
  <c r="N18" i="1"/>
  <c r="K18" i="1"/>
  <c r="AC17" i="1"/>
  <c r="Y17" i="1"/>
  <c r="Q17" i="1"/>
  <c r="N17" i="1"/>
  <c r="K17" i="1"/>
  <c r="AC16" i="1"/>
  <c r="Y16" i="1"/>
  <c r="Q16" i="1"/>
  <c r="N16" i="1"/>
  <c r="K16" i="1"/>
  <c r="AC15" i="1"/>
  <c r="Y15" i="1"/>
  <c r="Q15" i="1"/>
  <c r="N15" i="1"/>
  <c r="K15" i="1"/>
  <c r="AC14" i="1"/>
  <c r="Y14" i="1"/>
  <c r="Q14" i="1"/>
  <c r="N14" i="1"/>
  <c r="K14" i="1"/>
  <c r="AC13" i="1"/>
  <c r="Y13" i="1"/>
  <c r="Q13" i="1"/>
  <c r="N13" i="1"/>
  <c r="K13" i="1"/>
  <c r="AC10" i="1"/>
  <c r="Y10" i="1"/>
  <c r="Q10" i="1"/>
  <c r="N10" i="1"/>
  <c r="K10" i="1"/>
  <c r="AC9" i="1"/>
  <c r="Y9" i="1"/>
  <c r="Q9" i="1"/>
  <c r="N9" i="1"/>
  <c r="K9" i="1"/>
  <c r="Y102" i="1" l="1"/>
  <c r="Y44" i="1"/>
  <c r="Y28" i="1"/>
  <c r="AC8" i="1"/>
  <c r="Y8" i="1"/>
  <c r="Q8" i="1"/>
  <c r="N8" i="1"/>
  <c r="K8" i="1"/>
  <c r="AC7" i="1"/>
  <c r="Y7" i="1"/>
  <c r="Q7" i="1"/>
  <c r="N7" i="1"/>
  <c r="K7" i="1"/>
  <c r="AC6" i="1"/>
  <c r="Y6" i="1"/>
  <c r="Q6" i="1"/>
  <c r="N6" i="1"/>
  <c r="K6" i="1"/>
  <c r="AC5" i="1" l="1"/>
  <c r="Y5" i="1"/>
  <c r="Y11" i="1" s="1"/>
  <c r="Q5" i="1"/>
  <c r="N5" i="1"/>
  <c r="K5" i="1"/>
  <c r="Y69" i="1"/>
  <c r="Y19" i="1"/>
  <c r="P240" i="1" l="1"/>
  <c r="M240" i="1"/>
  <c r="J240" i="1"/>
  <c r="H240" i="1"/>
  <c r="G240" i="1"/>
  <c r="F240" i="1"/>
  <c r="E240" i="1"/>
  <c r="D240" i="1"/>
  <c r="AC240" i="1" l="1"/>
  <c r="Y240" i="1"/>
</calcChain>
</file>

<file path=xl/sharedStrings.xml><?xml version="1.0" encoding="utf-8"?>
<sst xmlns="http://schemas.openxmlformats.org/spreadsheetml/2006/main" count="323" uniqueCount="274">
  <si>
    <t>YORK, REGIONAL MUNICIPALITY OF</t>
  </si>
  <si>
    <t>ORILLIA, CITY OF</t>
  </si>
  <si>
    <t>HALTON, REGIONAL MUNICIPALITY OF</t>
  </si>
  <si>
    <t>PETERBOROUGH, CITY OF</t>
  </si>
  <si>
    <t>ORANGEVILLE, TOWN OF</t>
  </si>
  <si>
    <t>DURHAM, REGIONAL MUNICIPALITY OF</t>
  </si>
  <si>
    <t>STRATFORD, CITY OF</t>
  </si>
  <si>
    <t>PEEL, REGIONAL MUNICIPALITY OF</t>
  </si>
  <si>
    <t>WATERLOO, REGIONAL MUNICIPALITY OF</t>
  </si>
  <si>
    <t>SIMCOE, COUNTY OF</t>
  </si>
  <si>
    <t>HANOVER, TOWN OF</t>
  </si>
  <si>
    <t>ARNPRIOR, TOWN OF</t>
  </si>
  <si>
    <t>HAMILTON, CITY OF</t>
  </si>
  <si>
    <t>TORONTO, CITY OF</t>
  </si>
  <si>
    <t>SHELBURNE, TOWN OF</t>
  </si>
  <si>
    <t>BARRIE, CITY OF</t>
  </si>
  <si>
    <t>AYLMER, TOWN OF</t>
  </si>
  <si>
    <t>OXFORD,  RESTRUCTURED COUNTY OF</t>
  </si>
  <si>
    <t>NIAGARA, REGIONAL MUNICIPALITY OF</t>
  </si>
  <si>
    <t>KINGSTON, CITY OF</t>
  </si>
  <si>
    <t>SMITHS FALLS, TOWN OF</t>
  </si>
  <si>
    <t>BROCKVILLE, CITY OF</t>
  </si>
  <si>
    <t>OWEN SOUND, CITY OF</t>
  </si>
  <si>
    <t>QUINTE WASTE SOLUTIONS</t>
  </si>
  <si>
    <t>KAWARTHA LAKES, CITY OF</t>
  </si>
  <si>
    <t>LONDON, CITY OF</t>
  </si>
  <si>
    <t>WELLINGTON, COUNTY OF</t>
  </si>
  <si>
    <t>GREATER SUDBURY, CITY OF</t>
  </si>
  <si>
    <t>NORTHUMBERLAND, COUNTY OF</t>
  </si>
  <si>
    <t>ST. THOMAS, CITY OF</t>
  </si>
  <si>
    <t>SARNIA, CITY OF</t>
  </si>
  <si>
    <t>CHATHAM-KENT, MUNICIPALITY OF</t>
  </si>
  <si>
    <t>PETERBOROUGH, COUNTY OF</t>
  </si>
  <si>
    <t>SAULT STE. MARIE, CITY OF</t>
  </si>
  <si>
    <t>OTTAWA, CITY OF</t>
  </si>
  <si>
    <t>CARLETON PLACE, TOWN OF</t>
  </si>
  <si>
    <t>ESSEX-WINDSOR SOLID WASTE AUTHORITY</t>
  </si>
  <si>
    <t>NORTH BAY, CITY OF</t>
  </si>
  <si>
    <t>PERTH, TOWN OF</t>
  </si>
  <si>
    <t>RENFREW, TOWN OF</t>
  </si>
  <si>
    <t>BLUEWATER RECYCLING ASSOCIATION</t>
  </si>
  <si>
    <t>BRANTFORD, CITY OF</t>
  </si>
  <si>
    <t>MUSKOKA,  DISTRICT MUNICIPALITY OF</t>
  </si>
  <si>
    <t>NORFOLK, COUNTY OF</t>
  </si>
  <si>
    <t>DESERONTO, TOWN OF</t>
  </si>
  <si>
    <t>GUELPH, CITY OF</t>
  </si>
  <si>
    <t>CORNWALL, CITY OF</t>
  </si>
  <si>
    <t>MATTAWA, TOWN OF</t>
  </si>
  <si>
    <t>CASSELMAN,  VILLAGE OF</t>
  </si>
  <si>
    <t>BRUCE AREA SOLID WASTE RECYCLING</t>
  </si>
  <si>
    <t>PETROLIA, TOWN OF</t>
  </si>
  <si>
    <t>PARRY SOUND, TOWN OF</t>
  </si>
  <si>
    <t>SUNDRIDGE, VILLAGE OF</t>
  </si>
  <si>
    <t>THUNDER BAY, CITY OF</t>
  </si>
  <si>
    <t>Municipality</t>
  </si>
  <si>
    <t>Total Reported Single Family Households Including Seasonal Households</t>
  </si>
  <si>
    <t>Reported Multi-Family Households</t>
  </si>
  <si>
    <t>Reported Seasonal Households</t>
  </si>
  <si>
    <t>Reported Population</t>
  </si>
  <si>
    <r>
      <t xml:space="preserve">Reported Population + Calculated Seasonal Population   </t>
    </r>
    <r>
      <rPr>
        <b/>
        <sz val="10"/>
        <rFont val="Arial"/>
        <family val="2"/>
      </rPr>
      <t xml:space="preserve">                 </t>
    </r>
  </si>
  <si>
    <t>Total Residential Waste Generated</t>
  </si>
  <si>
    <t xml:space="preserve">Total Residential Waste Diverted </t>
  </si>
  <si>
    <t>Total Residential Waste Disposed</t>
  </si>
  <si>
    <t>Residential Waste Diverted</t>
  </si>
  <si>
    <t>Residential Waste Disposed</t>
  </si>
  <si>
    <t>P.C.</t>
  </si>
  <si>
    <t>Residential Deposit Return Program</t>
  </si>
  <si>
    <t>Residential Reuse</t>
  </si>
  <si>
    <t>Residential On Property</t>
  </si>
  <si>
    <t>Residential Recyclables Diverted</t>
  </si>
  <si>
    <t>Residential Organics Diverted</t>
  </si>
  <si>
    <t>Residential MHSW Treatment / Reuse / Recycling</t>
  </si>
  <si>
    <t>Total Residential Diversion Rate</t>
  </si>
  <si>
    <t>Residential EFW</t>
  </si>
  <si>
    <t>Residential Hazardous Waste Disposal</t>
  </si>
  <si>
    <t>Residential Landfill</t>
  </si>
  <si>
    <t>Total Residential Disposal Rate</t>
  </si>
  <si>
    <t>Tonnes</t>
  </si>
  <si>
    <r>
      <t>Kg/Cap</t>
    </r>
    <r>
      <rPr>
        <b/>
        <vertAlign val="superscript"/>
        <sz val="10"/>
        <rFont val="Arial"/>
        <family val="2"/>
      </rPr>
      <t xml:space="preserve"> </t>
    </r>
  </si>
  <si>
    <t>Kg/Cap</t>
  </si>
  <si>
    <t>%</t>
  </si>
  <si>
    <t>Muni Grouping</t>
  </si>
  <si>
    <t>Totals &gt;</t>
  </si>
  <si>
    <t>Large Urban</t>
  </si>
  <si>
    <t>Average&gt;</t>
  </si>
  <si>
    <r>
      <t>2)</t>
    </r>
    <r>
      <rPr>
        <sz val="10"/>
        <rFont val="Times New Roman"/>
        <family val="1"/>
      </rPr>
      <t xml:space="preserve"> Per capita waste generation above 450 kg likely indicates either over reporting of waste disposed and/or materials diverted or under reporting of population and/or, where reported, seasonal households. </t>
    </r>
  </si>
  <si>
    <r>
      <t>3)</t>
    </r>
    <r>
      <rPr>
        <sz val="10"/>
        <rFont val="Times New Roman"/>
        <family val="1"/>
      </rPr>
      <t xml:space="preserve"> Removed estimated yard waste tonnes and replaced with municipal group average.</t>
    </r>
  </si>
  <si>
    <t xml:space="preserve"> </t>
  </si>
  <si>
    <r>
      <t>1)</t>
    </r>
    <r>
      <rPr>
        <sz val="10"/>
        <rFont val="Times New Roman"/>
        <family val="1"/>
      </rPr>
      <t xml:space="preserve"> Includes population reported by the municipality plus a calculated seasonal population using 2.5 people per regular household - 1 seasonal household = 1/6 regular household - Seasonal households were used for per capita calculations where available.</t>
    </r>
  </si>
  <si>
    <t>2,3,4</t>
  </si>
  <si>
    <t>3,4</t>
  </si>
  <si>
    <t>PRESCOTT,TOWN OF</t>
  </si>
  <si>
    <t>2,3</t>
  </si>
  <si>
    <t>GANANOQUE, TOWN OF</t>
  </si>
  <si>
    <t>PRINCE, TOWNSHIP OF</t>
  </si>
  <si>
    <t>CENTRAL MANITOULIN, TOWNSHIP OF</t>
  </si>
  <si>
    <t>2,4</t>
  </si>
  <si>
    <t>MAGNETAWAN, MUNICIPALITY OF</t>
  </si>
  <si>
    <t>SPANISH, TOWN OF</t>
  </si>
  <si>
    <t>TRI-NEIGHBOURS</t>
  </si>
  <si>
    <t>ARMOUR, TOWNSHIP OF</t>
  </si>
  <si>
    <t>ESPANOLA, TOWN OF</t>
  </si>
  <si>
    <t>HEAD, CLARA AND MARIA, TOWNSHIPS OF</t>
  </si>
  <si>
    <t>NORTHEASTERN MANITOULIN &amp; ISLANDS, TOWN OF</t>
  </si>
  <si>
    <t>BLIND RIVER, TOWN OF</t>
  </si>
  <si>
    <t>POWASSAN, MUNICIPALITY OF</t>
  </si>
  <si>
    <t>DRYDEN, CITY OF</t>
  </si>
  <si>
    <t>TIMMINS, CITY OF</t>
  </si>
  <si>
    <t>KENORA, CITY OF</t>
  </si>
  <si>
    <t>WEST NIPISSING, MUNICIPALITY OF</t>
  </si>
  <si>
    <t>SIOUX LOOKOUT, TOWN OF</t>
  </si>
  <si>
    <t>ELLIOT LAKE, CITY OF</t>
  </si>
  <si>
    <t>EAST FERRIS, TOWNSHIP OF</t>
  </si>
  <si>
    <t>CHISHOLM, TOWNSHIP OF</t>
  </si>
  <si>
    <t>KIRKLAND LAKE, TOWN OF</t>
  </si>
  <si>
    <t>CALLANDER, MUNICIPALITY OF</t>
  </si>
  <si>
    <t>MARATHON,  TOWN OF</t>
  </si>
  <si>
    <t>PAPINEAU-CAMERON, TOWNSHIP OF</t>
  </si>
  <si>
    <t>FORT FRANCES, TOWN OF</t>
  </si>
  <si>
    <t>ATIKOKAN, TOWNSHIP OF</t>
  </si>
  <si>
    <t>SABLES-SPANISH RIVERS, TOWNSHIP OF</t>
  </si>
  <si>
    <t>NAIRN &amp; HYMAN, TOWNSHIP OF</t>
  </si>
  <si>
    <t>BALDWIN, TOWNSHIP OF</t>
  </si>
  <si>
    <t>RAINY RIVER FIRST NATIONS</t>
  </si>
  <si>
    <t>SAULT NORTH WASTE MANAGEMENT COUNCIL</t>
  </si>
  <si>
    <t>BLACK RIVER-MATHESON,  TOWNSHIP OF</t>
  </si>
  <si>
    <t>MONO, TOWN OF</t>
  </si>
  <si>
    <t>EAST LUTHER GRAND VALLEY, TOWNSHIP OF</t>
  </si>
  <si>
    <t>OTTAWA VALLEY WASTE RECOVERY CENTRE</t>
  </si>
  <si>
    <t>2,5</t>
  </si>
  <si>
    <t>THAMES CENTRE, MUNICIPALITY OF</t>
  </si>
  <si>
    <t>WEST GREY, MUNICIPALITY OF</t>
  </si>
  <si>
    <t>SOUTHGATE, TOWNSHIP OF</t>
  </si>
  <si>
    <t>RIDEAU LAKES, TOWNSHIP OF</t>
  </si>
  <si>
    <t>MEAFORD, MUNICIPALITY OF</t>
  </si>
  <si>
    <t>DEEP RIVER, TOWN OF</t>
  </si>
  <si>
    <t>HIGHLANDS EAST, MUNICIPALITY OF</t>
  </si>
  <si>
    <t>DUTTON-DUNWICH, MUNICIPALITY OF</t>
  </si>
  <si>
    <t>THE BLUE MOUNTAINS, TOWN OF</t>
  </si>
  <si>
    <t>GREY HIGHLANDS, MUNICIPALITY OF</t>
  </si>
  <si>
    <t>GREATER NAPANEE, TOWNSHIP OF</t>
  </si>
  <si>
    <t>EAST GARAFRAXA, TOWNSHIP OF</t>
  </si>
  <si>
    <t>LANARK HIGHLANDS, TOWNSHIP OF</t>
  </si>
  <si>
    <t>GEORGIAN BLUFFS, TOWNSHIP OF</t>
  </si>
  <si>
    <t>BRANT, COUNTY OF</t>
  </si>
  <si>
    <t>NORTH GLENGARRY, TOWNSHIP OF</t>
  </si>
  <si>
    <t>MADAWASKA VALLEY, TOWNSHIP OF</t>
  </si>
  <si>
    <t>LAURENTIAN HILLS, TOWN OF</t>
  </si>
  <si>
    <t>MULMUR, TOWNSHIP OF</t>
  </si>
  <si>
    <t>LOYALIST, TOWNSHIP OF</t>
  </si>
  <si>
    <t>CLARENCE-ROCKLAND, CITY OF</t>
  </si>
  <si>
    <t>ATHENS, TOWNSHIP OF</t>
  </si>
  <si>
    <t>BAYHAM, MUNICIPALITY OF</t>
  </si>
  <si>
    <t>CHATSWORTH, TOWNSHIP OF</t>
  </si>
  <si>
    <t>AMARANTH, TOWNSHIP OF</t>
  </si>
  <si>
    <t>BANCROFT, TOWN OF</t>
  </si>
  <si>
    <t>DRUMMOND-NORTH ELMSLEY, TOWNSHIP OF</t>
  </si>
  <si>
    <t>ELIZABETHTOWN-KITLEY, TOWNSHIP OF</t>
  </si>
  <si>
    <t>NORTH GRENVILLE, MUNICIPALITY OF</t>
  </si>
  <si>
    <t>HALDIMAND, COUNTY OF</t>
  </si>
  <si>
    <t>KILLALOE, HAGARTY, AND RICHARDS, TOWNSHIP OF</t>
  </si>
  <si>
    <t>MCNAB-BRAESIDE, TOWNSHIP OF</t>
  </si>
  <si>
    <t>HORTON, TOWNSHIP OF</t>
  </si>
  <si>
    <t>RUSSELL, TOWNSHIP OF</t>
  </si>
  <si>
    <t>BONNECHERE VALLEY, TOWNSHIP OF</t>
  </si>
  <si>
    <t>SOUTHWEST MIDDLESEX, MUNICIPALITY OF</t>
  </si>
  <si>
    <t>STONE MILLS, TOWNSHIP OF</t>
  </si>
  <si>
    <t>MONTAGUE, TOWNSHIP OF</t>
  </si>
  <si>
    <t>NORTH HURON, TOWNSHIP OF</t>
  </si>
  <si>
    <t>ASHFIELD-COLBORNE-WAWANOSH, TOWNSHIP OF</t>
  </si>
  <si>
    <t>NORTH STORMONT, TOWNSHIP OF</t>
  </si>
  <si>
    <t>SOUTH STORMONT, TOWNSHIP OF</t>
  </si>
  <si>
    <t>BECKWITH, TOWNSHIP OF</t>
  </si>
  <si>
    <t>THE NATION, MUNICIPALITY</t>
  </si>
  <si>
    <t>HOWICK, TOWNSHIP OF</t>
  </si>
  <si>
    <t>ALFRED AND PLANTAGENET, TOWNSHIP OF</t>
  </si>
  <si>
    <t>CENTRAL ELGIN, MUNICIPALITY OF</t>
  </si>
  <si>
    <t>HASTINGS HIGHLANDS, MUNICIPALITY OF</t>
  </si>
  <si>
    <t>SOUTH FRONTENAC, TOWNSHIP OF</t>
  </si>
  <si>
    <t>ST. CLAIR, TOWNSHIP OF</t>
  </si>
  <si>
    <t>MISSISSIPPI MILLS, TOWN OF</t>
  </si>
  <si>
    <t>FRONT OF YONGE, TOWNSHIP OF</t>
  </si>
  <si>
    <t>WHITEWATER REGION, TOWNSHIP OF</t>
  </si>
  <si>
    <t>MERRICKVILLE-WOLFORD, VILLAGE OF</t>
  </si>
  <si>
    <t>HAWKESBURY JOINT RECYCLING</t>
  </si>
  <si>
    <t>NORTH DUNDAS, TOWNSHIP OF</t>
  </si>
  <si>
    <t>SOUTH DUNDAS, TOWNSHIP OF</t>
  </si>
  <si>
    <t>CHIPPEWAS OF RAMA FIRST NATION</t>
  </si>
  <si>
    <t>ALGONQUINS OF PIKWAKANAGAN</t>
  </si>
  <si>
    <t>SOUTH GLENGARRY, TOWNSHIP OF</t>
  </si>
  <si>
    <t>SOUTHWOLD, TOWNSHIP OF</t>
  </si>
  <si>
    <t>MALAHIDE, TOWNSHIP OF</t>
  </si>
  <si>
    <t>PLYMPTON-WYOMING, TOWN OF</t>
  </si>
  <si>
    <t>WEST ELGIN, MUNICIPALITY OF</t>
  </si>
  <si>
    <t>EDWARDSBURGH CARDINAL, TOWNSHIP OF</t>
  </si>
  <si>
    <t>CHIPPEWAS OF NAWASH FIRST NATION</t>
  </si>
  <si>
    <t>MCMURRICH/MONTEITH, TOWNSHIP OF</t>
  </si>
  <si>
    <t>CASEY, TOWNSHIP OF</t>
  </si>
  <si>
    <t>2,4,6</t>
  </si>
  <si>
    <t>4,6</t>
  </si>
  <si>
    <t>CARLING, TOWNSHIP OF</t>
  </si>
  <si>
    <t>KILLARNEY, MUNICIPALITY OF</t>
  </si>
  <si>
    <t>HARLEY, TOWNSHIP OF</t>
  </si>
  <si>
    <t>PERRY, TOWNSHIP OF</t>
  </si>
  <si>
    <t>HILLIARD,  TOWNSHIP OF</t>
  </si>
  <si>
    <t>MCDOUGALL, MUNICIPALITY OF</t>
  </si>
  <si>
    <t>JOHNSON,  TOWNSHIP OF</t>
  </si>
  <si>
    <t>KERNS, TOWNSHIP OF</t>
  </si>
  <si>
    <t>CALVIN, MUNICIPALITY OF</t>
  </si>
  <si>
    <t>WHITESTONE, MUNICIPALITY OF</t>
  </si>
  <si>
    <t>KEARNEY, TOWN OF</t>
  </si>
  <si>
    <t>HUDSON, TOWNSHIP OF</t>
  </si>
  <si>
    <t>SEGUIN, TOWNSHIP OF</t>
  </si>
  <si>
    <t>HURON SHORES,  MUNICIPALITY OF</t>
  </si>
  <si>
    <t>THE ARCHIPELAGO, TOWNSHIP OF</t>
  </si>
  <si>
    <t>STRONG, TOWNSHIP OF</t>
  </si>
  <si>
    <t>MACHAR, TOWNSHIP OF</t>
  </si>
  <si>
    <t>WHITEFISH LAKE FIRST NATION</t>
  </si>
  <si>
    <t>GILLIES, TOWNSHIP OF</t>
  </si>
  <si>
    <t>ST.CHARLES, MUNICIPALITY OF</t>
  </si>
  <si>
    <t>NEEBING, MUNICIPALITY OF</t>
  </si>
  <si>
    <t>FRENCH RIVER, MUNICIPALITY OF</t>
  </si>
  <si>
    <t>TARBUTT &amp; TARBUTT ADDITIONAL, TOWNSHIP OF</t>
  </si>
  <si>
    <t>MACDONALD, MEREDITH &amp; ABERDEEN ADDITIONAL, TOWNSHIP OF</t>
  </si>
  <si>
    <t>EMO, TOWNSHIP OF</t>
  </si>
  <si>
    <t>COCHRANE TEMISKAMING WASTE MANAGEMENT BOARD</t>
  </si>
  <si>
    <t>OCONNOR,  TOWNSHIP OF</t>
  </si>
  <si>
    <t>MCKELLAR, TOWNSHIP OF</t>
  </si>
  <si>
    <t>RAINY RIVER, TOWN OF</t>
  </si>
  <si>
    <t>OLIVER PAIPOONGE,  MUNICIPALITY OF</t>
  </si>
  <si>
    <t>SAGAMOK ANISHNAWBEK FIRST NATION</t>
  </si>
  <si>
    <t>SHUNIAH, MUNICIPALITY OF</t>
  </si>
  <si>
    <t>BONFIELD, TOWNSHIP OF</t>
  </si>
  <si>
    <t>CONMEE,  TOWNSHIP OF</t>
  </si>
  <si>
    <t>SIOUX NARROWS NESTOR FALLS, TOWNSHIP OF</t>
  </si>
  <si>
    <t>CHARLTON AND DACK, MUNICIPALITY OF</t>
  </si>
  <si>
    <t>AUGUSTA, TOWNSHIP OF</t>
  </si>
  <si>
    <t>2,3,4,6</t>
  </si>
  <si>
    <t>3,6</t>
  </si>
  <si>
    <t>3,4,6</t>
  </si>
  <si>
    <t>MINDEN HILLS, TOWNSHIP OF</t>
  </si>
  <si>
    <t>DYSART ET AL, TOWNSHIP OF</t>
  </si>
  <si>
    <t>2,6</t>
  </si>
  <si>
    <t>ALGONQUIN HIGHLANDS,TOWNSHIP OF</t>
  </si>
  <si>
    <t>NORTHERN BRUCE PENINSULA, MUNICIPALITY OF</t>
  </si>
  <si>
    <t>MELANCTHON, TOWNSHIP OF</t>
  </si>
  <si>
    <t>LEEDS AND THE THOUSAND ISLANDS, TOWNSHIP OF</t>
  </si>
  <si>
    <t>FRONTENAC ISLANDS, TOWNSHIP OF</t>
  </si>
  <si>
    <t>TAY VALLEY, TOWNSHIP OF</t>
  </si>
  <si>
    <t>MOHAWKS OF THE BAY OF QUINTE</t>
  </si>
  <si>
    <t>FARADAY, TOWNSHIP OF</t>
  </si>
  <si>
    <t>GREATER MADAWASKA, TOWNSHIP OF</t>
  </si>
  <si>
    <t>ADDINGTON HIGHLANDS, TOWNSHIP OF</t>
  </si>
  <si>
    <t>BRUDENELL, LYNDOCH AND RAGLAN, TOWNSHIP OF</t>
  </si>
  <si>
    <t>ST. JOSEPH, TOWNSHIP OF</t>
  </si>
  <si>
    <t>CENTRAL FRONTENAC, TOWNSHIP OF</t>
  </si>
  <si>
    <t>ADMASTON/BROMLEY, TOWNSHIP OF</t>
  </si>
  <si>
    <t>CARLOW MAYO, TOWNSHIP OF</t>
  </si>
  <si>
    <t>NORTH FRONTENAC, TOWNSHIP OF</t>
  </si>
  <si>
    <t>ENNISKILLEN, TOWNSHIP OF</t>
  </si>
  <si>
    <t>WIKWEMIKONG UNCEDED INDIAN RESERVE</t>
  </si>
  <si>
    <t>CHIPPEWAS OF GEORGINA ISLAND</t>
  </si>
  <si>
    <t>MISSISSAUGAS OF THE NEW CREDIT FIRST NATION</t>
  </si>
  <si>
    <r>
      <t>4)</t>
    </r>
    <r>
      <rPr>
        <sz val="10"/>
        <rFont val="Times New Roman"/>
        <family val="1"/>
      </rPr>
      <t xml:space="preserve"> Includes calculated garbage tonnes based on municipal group average for municipalities not reporting garbage tonnes and municipalities reporting estimated garbage tonnes.</t>
    </r>
  </si>
  <si>
    <r>
      <rPr>
        <vertAlign val="superscript"/>
        <sz val="10"/>
        <color theme="1"/>
        <rFont val="Times New Roman"/>
        <family val="1"/>
      </rPr>
      <t>6)</t>
    </r>
    <r>
      <rPr>
        <sz val="10"/>
        <color theme="1"/>
        <rFont val="Times New Roman"/>
        <family val="1"/>
      </rPr>
      <t xml:space="preserve"> Removed Other Recyclable estimates and replaced with municipal Group average.</t>
    </r>
  </si>
  <si>
    <r>
      <t>5)</t>
    </r>
    <r>
      <rPr>
        <sz val="10"/>
        <rFont val="Times New Roman"/>
        <family val="1"/>
      </rPr>
      <t xml:space="preserve"> Includes calculated garbage tonnes for missing households based on reported tonnes.</t>
    </r>
  </si>
  <si>
    <t>Urban Regional</t>
  </si>
  <si>
    <t>Medium Urban</t>
  </si>
  <si>
    <t>Rural Regional</t>
  </si>
  <si>
    <t>Small Urban</t>
  </si>
  <si>
    <t>Rural Collection - North</t>
  </si>
  <si>
    <t>Rural Collection - South</t>
  </si>
  <si>
    <t>Rural Depot - North</t>
  </si>
  <si>
    <t>Rural Depot - South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</si>
</sst>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_(* #,##0.00_);_(* \(#,##0.00\);_(* &quot;-&quot;??_);_(@_)"/>
    <numFmt numFmtId="166" formatCode="0.000"/>
    <numFmt numFmtId="167" formatCode="#,##0.000"/>
  </numFmts>
  <fonts count="4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name val="MS Sans Serif"/>
      <family val="2"/>
    </font>
    <font>
      <vertAlign val="superscript"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b/>
      <sz val="10"/>
      <color rgb="FF00B050"/>
      <name val="Arial"/>
      <family val="2"/>
    </font>
    <font>
      <vertAlign val="superscript"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"/>
      <name val="Arial"/>
      <family val="2"/>
    </font>
    <font>
      <vertAlign val="superscript"/>
      <sz val="11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8"/>
      </patternFill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/>
      <diagonal/>
    </border>
    <border>
      <left style="thin">
        <color theme="1"/>
      </left>
      <right style="medium">
        <color indexed="64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theme="1"/>
      </bottom>
      <diagonal/>
    </border>
  </borders>
  <cellStyleXfs count="516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3" fontId="2" fillId="0" borderId="0" applyFont="0" applyFill="0" applyBorder="0" applyAlignment="0" applyProtection="0"/>
    <xf numFmtId="3" fontId="2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5" fillId="0" borderId="0"/>
    <xf numFmtId="0" fontId="2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3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3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/>
    <xf numFmtId="0" fontId="39" fillId="0" borderId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165" fontId="39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38" fillId="0" borderId="0"/>
    <xf numFmtId="0" fontId="2" fillId="0" borderId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5" fillId="0" borderId="0"/>
    <xf numFmtId="0" fontId="25" fillId="0" borderId="0"/>
    <xf numFmtId="0" fontId="23" fillId="0" borderId="0"/>
    <xf numFmtId="0" fontId="23" fillId="0" borderId="0"/>
    <xf numFmtId="0" fontId="38" fillId="0" borderId="0"/>
    <xf numFmtId="0" fontId="23" fillId="0" borderId="0"/>
  </cellStyleXfs>
  <cellXfs count="355">
    <xf numFmtId="0" fontId="0" fillId="0" borderId="0" xfId="0"/>
    <xf numFmtId="0" fontId="0" fillId="0" borderId="0" xfId="0" applyFill="1" applyBorder="1"/>
    <xf numFmtId="0" fontId="0" fillId="0" borderId="0" xfId="0"/>
    <xf numFmtId="0" fontId="0" fillId="0" borderId="0" xfId="0"/>
    <xf numFmtId="4" fontId="1" fillId="0" borderId="0" xfId="0" applyNumberFormat="1" applyFont="1"/>
    <xf numFmtId="0" fontId="0" fillId="0" borderId="19" xfId="0" applyFill="1" applyBorder="1"/>
    <xf numFmtId="0" fontId="33" fillId="0" borderId="7" xfId="0" applyFont="1" applyBorder="1"/>
    <xf numFmtId="164" fontId="20" fillId="0" borderId="0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0" fillId="0" borderId="7" xfId="0" applyBorder="1"/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4" xfId="0" applyBorder="1" applyAlignment="1">
      <alignment horizontal="center" vertical="center"/>
    </xf>
    <xf numFmtId="4" fontId="1" fillId="0" borderId="24" xfId="0" applyNumberFormat="1" applyFont="1" applyBorder="1" applyAlignment="1">
      <alignment horizontal="center" vertical="center"/>
    </xf>
    <xf numFmtId="4" fontId="22" fillId="24" borderId="29" xfId="0" applyNumberFormat="1" applyFont="1" applyFill="1" applyBorder="1" applyAlignment="1">
      <alignment vertical="center"/>
    </xf>
    <xf numFmtId="0" fontId="22" fillId="24" borderId="22" xfId="0" applyFont="1" applyFill="1" applyBorder="1" applyAlignment="1">
      <alignment vertical="center"/>
    </xf>
    <xf numFmtId="4" fontId="22" fillId="24" borderId="33" xfId="0" applyNumberFormat="1" applyFont="1" applyFill="1" applyBorder="1" applyAlignment="1">
      <alignment vertical="center"/>
    </xf>
    <xf numFmtId="0" fontId="26" fillId="24" borderId="34" xfId="0" applyFont="1" applyFill="1" applyBorder="1" applyAlignment="1">
      <alignment vertical="center"/>
    </xf>
    <xf numFmtId="0" fontId="26" fillId="24" borderId="22" xfId="0" applyFont="1" applyFill="1" applyBorder="1" applyAlignment="1">
      <alignment vertical="center"/>
    </xf>
    <xf numFmtId="0" fontId="0" fillId="0" borderId="0" xfId="0" applyBorder="1"/>
    <xf numFmtId="164" fontId="22" fillId="0" borderId="0" xfId="0" applyNumberFormat="1" applyFont="1" applyBorder="1"/>
    <xf numFmtId="164" fontId="0" fillId="0" borderId="0" xfId="0" applyNumberFormat="1" applyBorder="1"/>
    <xf numFmtId="0" fontId="32" fillId="0" borderId="7" xfId="0" applyFont="1" applyFill="1" applyBorder="1" applyAlignment="1">
      <alignment horizontal="left"/>
    </xf>
    <xf numFmtId="0" fontId="33" fillId="0" borderId="7" xfId="0" applyFont="1" applyBorder="1" applyAlignment="1"/>
    <xf numFmtId="4" fontId="33" fillId="0" borderId="7" xfId="0" applyNumberFormat="1" applyFont="1" applyBorder="1" applyAlignment="1">
      <alignment horizontal="right"/>
    </xf>
    <xf numFmtId="4" fontId="33" fillId="0" borderId="7" xfId="0" applyNumberFormat="1" applyFont="1" applyBorder="1"/>
    <xf numFmtId="0" fontId="33" fillId="24" borderId="7" xfId="0" applyFont="1" applyFill="1" applyBorder="1"/>
    <xf numFmtId="10" fontId="33" fillId="0" borderId="7" xfId="0" applyNumberFormat="1" applyFont="1" applyBorder="1" applyAlignment="1">
      <alignment horizontal="center"/>
    </xf>
    <xf numFmtId="10" fontId="33" fillId="0" borderId="7" xfId="0" applyNumberFormat="1" applyFont="1" applyBorder="1"/>
    <xf numFmtId="10" fontId="33" fillId="0" borderId="0" xfId="0" applyNumberFormat="1" applyFont="1" applyBorder="1"/>
    <xf numFmtId="10" fontId="34" fillId="0" borderId="0" xfId="0" applyNumberFormat="1" applyFont="1" applyBorder="1"/>
    <xf numFmtId="10" fontId="33" fillId="0" borderId="0" xfId="0" applyNumberFormat="1" applyFont="1" applyBorder="1" applyAlignment="1">
      <alignment horizontal="center"/>
    </xf>
    <xf numFmtId="4" fontId="0" fillId="0" borderId="7" xfId="0" applyNumberFormat="1" applyBorder="1"/>
    <xf numFmtId="4" fontId="0" fillId="0" borderId="7" xfId="0" applyNumberFormat="1" applyBorder="1" applyAlignment="1">
      <alignment horizontal="right"/>
    </xf>
    <xf numFmtId="10" fontId="0" fillId="0" borderId="7" xfId="0" applyNumberFormat="1" applyBorder="1" applyAlignment="1">
      <alignment horizontal="center"/>
    </xf>
    <xf numFmtId="10" fontId="0" fillId="0" borderId="7" xfId="0" applyNumberFormat="1" applyBorder="1"/>
    <xf numFmtId="10" fontId="0" fillId="0" borderId="0" xfId="0" applyNumberFormat="1" applyBorder="1"/>
    <xf numFmtId="10" fontId="20" fillId="0" borderId="0" xfId="0" applyNumberFormat="1" applyFont="1" applyBorder="1"/>
    <xf numFmtId="10" fontId="0" fillId="0" borderId="0" xfId="0" applyNumberFormat="1" applyBorder="1" applyAlignment="1">
      <alignment horizontal="center"/>
    </xf>
    <xf numFmtId="0" fontId="35" fillId="0" borderId="0" xfId="0" applyFont="1"/>
    <xf numFmtId="4" fontId="0" fillId="0" borderId="0" xfId="0" applyNumberFormat="1"/>
    <xf numFmtId="3" fontId="22" fillId="25" borderId="22" xfId="424" applyNumberFormat="1" applyFont="1" applyFill="1" applyBorder="1" applyAlignment="1">
      <alignment vertical="center"/>
    </xf>
    <xf numFmtId="4" fontId="22" fillId="24" borderId="28" xfId="0" applyNumberFormat="1" applyFont="1" applyFill="1" applyBorder="1" applyAlignment="1">
      <alignment vertical="center"/>
    </xf>
    <xf numFmtId="0" fontId="26" fillId="24" borderId="28" xfId="0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/>
    <xf numFmtId="3" fontId="22" fillId="25" borderId="44" xfId="424" applyNumberFormat="1" applyFont="1" applyFill="1" applyBorder="1" applyAlignment="1">
      <alignment vertical="center"/>
    </xf>
    <xf numFmtId="0" fontId="0" fillId="25" borderId="48" xfId="0" applyFill="1" applyBorder="1"/>
    <xf numFmtId="0" fontId="32" fillId="0" borderId="19" xfId="0" applyFont="1" applyFill="1" applyBorder="1" applyAlignment="1">
      <alignment horizontal="left"/>
    </xf>
    <xf numFmtId="1" fontId="0" fillId="0" borderId="7" xfId="0" applyNumberFormat="1" applyBorder="1" applyAlignment="1">
      <alignment horizontal="right"/>
    </xf>
    <xf numFmtId="1" fontId="41" fillId="0" borderId="7" xfId="0" applyNumberFormat="1" applyFont="1" applyBorder="1" applyAlignment="1">
      <alignment horizontal="left" vertical="top"/>
    </xf>
    <xf numFmtId="0" fontId="0" fillId="24" borderId="7" xfId="0" applyFill="1" applyBorder="1" applyAlignment="1">
      <alignment horizontal="left" vertical="top"/>
    </xf>
    <xf numFmtId="164" fontId="2" fillId="0" borderId="0" xfId="0" applyNumberFormat="1" applyFont="1" applyBorder="1"/>
    <xf numFmtId="166" fontId="0" fillId="0" borderId="0" xfId="0" applyNumberFormat="1"/>
    <xf numFmtId="4" fontId="0" fillId="0" borderId="0" xfId="0" applyNumberFormat="1" applyAlignment="1">
      <alignment vertical="center"/>
    </xf>
    <xf numFmtId="4" fontId="22" fillId="24" borderId="22" xfId="0" applyNumberFormat="1" applyFont="1" applyFill="1" applyBorder="1" applyAlignment="1">
      <alignment vertical="center"/>
    </xf>
    <xf numFmtId="4" fontId="22" fillId="24" borderId="34" xfId="0" applyNumberFormat="1" applyFont="1" applyFill="1" applyBorder="1" applyAlignment="1">
      <alignment vertical="center"/>
    </xf>
    <xf numFmtId="3" fontId="24" fillId="0" borderId="15" xfId="0" applyNumberFormat="1" applyFont="1" applyFill="1" applyBorder="1" applyAlignment="1" applyProtection="1">
      <alignment vertical="center" wrapText="1"/>
    </xf>
    <xf numFmtId="0" fontId="26" fillId="24" borderId="40" xfId="0" applyFont="1" applyFill="1" applyBorder="1" applyAlignment="1">
      <alignment vertical="center" wrapText="1"/>
    </xf>
    <xf numFmtId="4" fontId="2" fillId="24" borderId="15" xfId="0" applyNumberFormat="1" applyFont="1" applyFill="1" applyBorder="1" applyAlignment="1">
      <alignment vertical="center" wrapText="1"/>
    </xf>
    <xf numFmtId="1" fontId="30" fillId="24" borderId="15" xfId="0" applyNumberFormat="1" applyFont="1" applyFill="1" applyBorder="1" applyAlignment="1">
      <alignment vertical="center"/>
    </xf>
    <xf numFmtId="4" fontId="24" fillId="0" borderId="15" xfId="511" applyNumberFormat="1" applyFont="1" applyFill="1" applyBorder="1" applyAlignment="1" applyProtection="1">
      <alignment vertical="center" wrapText="1"/>
    </xf>
    <xf numFmtId="10" fontId="24" fillId="0" borderId="15" xfId="0" applyNumberFormat="1" applyFont="1" applyFill="1" applyBorder="1" applyAlignment="1" applyProtection="1">
      <alignment vertical="center" wrapText="1"/>
    </xf>
    <xf numFmtId="10" fontId="29" fillId="24" borderId="15" xfId="0" applyNumberFormat="1" applyFont="1" applyFill="1" applyBorder="1" applyAlignment="1">
      <alignment vertical="center"/>
    </xf>
    <xf numFmtId="1" fontId="26" fillId="24" borderId="15" xfId="0" applyNumberFormat="1" applyFont="1" applyFill="1" applyBorder="1" applyAlignment="1">
      <alignment vertical="center"/>
    </xf>
    <xf numFmtId="0" fontId="26" fillId="24" borderId="40" xfId="0" applyFont="1" applyFill="1" applyBorder="1" applyAlignment="1">
      <alignment vertical="center"/>
    </xf>
    <xf numFmtId="3" fontId="24" fillId="0" borderId="18" xfId="0" applyNumberFormat="1" applyFont="1" applyFill="1" applyBorder="1" applyAlignment="1" applyProtection="1">
      <alignment vertical="center" wrapText="1"/>
    </xf>
    <xf numFmtId="4" fontId="2" fillId="24" borderId="18" xfId="0" applyNumberFormat="1" applyFont="1" applyFill="1" applyBorder="1" applyAlignment="1">
      <alignment vertical="center" wrapText="1"/>
    </xf>
    <xf numFmtId="4" fontId="24" fillId="0" borderId="18" xfId="511" applyNumberFormat="1" applyFont="1" applyFill="1" applyBorder="1" applyAlignment="1" applyProtection="1">
      <alignment vertical="center" wrapText="1"/>
    </xf>
    <xf numFmtId="10" fontId="24" fillId="0" borderId="18" xfId="0" applyNumberFormat="1" applyFont="1" applyFill="1" applyBorder="1" applyAlignment="1" applyProtection="1">
      <alignment vertical="center" wrapText="1"/>
    </xf>
    <xf numFmtId="3" fontId="24" fillId="0" borderId="22" xfId="0" applyNumberFormat="1" applyFont="1" applyFill="1" applyBorder="1" applyAlignment="1" applyProtection="1">
      <alignment vertical="center" wrapText="1"/>
    </xf>
    <xf numFmtId="0" fontId="26" fillId="24" borderId="22" xfId="0" applyFont="1" applyFill="1" applyBorder="1" applyAlignment="1">
      <alignment vertical="center" wrapText="1"/>
    </xf>
    <xf numFmtId="4" fontId="22" fillId="24" borderId="29" xfId="0" applyNumberFormat="1" applyFont="1" applyFill="1" applyBorder="1" applyAlignment="1">
      <alignment vertical="center" wrapText="1"/>
    </xf>
    <xf numFmtId="4" fontId="23" fillId="26" borderId="29" xfId="0" applyNumberFormat="1" applyFont="1" applyFill="1" applyBorder="1" applyAlignment="1">
      <alignment vertical="center" wrapText="1"/>
    </xf>
    <xf numFmtId="4" fontId="22" fillId="24" borderId="22" xfId="0" applyNumberFormat="1" applyFont="1" applyFill="1" applyBorder="1" applyAlignment="1">
      <alignment vertical="center" wrapText="1"/>
    </xf>
    <xf numFmtId="0" fontId="20" fillId="24" borderId="22" xfId="0" applyFont="1" applyFill="1" applyBorder="1" applyAlignment="1">
      <alignment vertical="center" wrapText="1"/>
    </xf>
    <xf numFmtId="4" fontId="23" fillId="26" borderId="22" xfId="0" applyNumberFormat="1" applyFont="1" applyFill="1" applyBorder="1" applyAlignment="1">
      <alignment vertical="center" wrapText="1"/>
    </xf>
    <xf numFmtId="3" fontId="26" fillId="24" borderId="22" xfId="0" applyNumberFormat="1" applyFont="1" applyFill="1" applyBorder="1" applyAlignment="1">
      <alignment vertical="center" wrapText="1"/>
    </xf>
    <xf numFmtId="10" fontId="23" fillId="26" borderId="22" xfId="0" applyNumberFormat="1" applyFont="1" applyFill="1" applyBorder="1" applyAlignment="1">
      <alignment vertical="center" wrapText="1"/>
    </xf>
    <xf numFmtId="10" fontId="22" fillId="24" borderId="22" xfId="0" applyNumberFormat="1" applyFont="1" applyFill="1" applyBorder="1" applyAlignment="1">
      <alignment vertical="center"/>
    </xf>
    <xf numFmtId="3" fontId="24" fillId="0" borderId="32" xfId="0" applyNumberFormat="1" applyFont="1" applyFill="1" applyBorder="1" applyAlignment="1" applyProtection="1">
      <alignment vertical="center" wrapText="1"/>
    </xf>
    <xf numFmtId="3" fontId="24" fillId="0" borderId="47" xfId="0" applyNumberFormat="1" applyFont="1" applyFill="1" applyBorder="1" applyAlignment="1" applyProtection="1">
      <alignment vertical="center" wrapText="1"/>
    </xf>
    <xf numFmtId="0" fontId="26" fillId="24" borderId="47" xfId="0" applyFont="1" applyFill="1" applyBorder="1" applyAlignment="1">
      <alignment vertical="center" wrapText="1"/>
    </xf>
    <xf numFmtId="4" fontId="2" fillId="24" borderId="47" xfId="0" applyNumberFormat="1" applyFont="1" applyFill="1" applyBorder="1" applyAlignment="1">
      <alignment vertical="center" wrapText="1"/>
    </xf>
    <xf numFmtId="1" fontId="30" fillId="24" borderId="47" xfId="0" applyNumberFormat="1" applyFont="1" applyFill="1" applyBorder="1" applyAlignment="1">
      <alignment vertical="center"/>
    </xf>
    <xf numFmtId="4" fontId="24" fillId="0" borderId="47" xfId="511" applyNumberFormat="1" applyFont="1" applyFill="1" applyBorder="1" applyAlignment="1" applyProtection="1">
      <alignment vertical="center" wrapText="1"/>
    </xf>
    <xf numFmtId="10" fontId="24" fillId="0" borderId="47" xfId="0" applyNumberFormat="1" applyFont="1" applyFill="1" applyBorder="1" applyAlignment="1" applyProtection="1">
      <alignment vertical="center" wrapText="1"/>
    </xf>
    <xf numFmtId="3" fontId="24" fillId="0" borderId="37" xfId="0" applyNumberFormat="1" applyFont="1" applyFill="1" applyBorder="1" applyAlignment="1" applyProtection="1">
      <alignment vertical="center" wrapText="1"/>
    </xf>
    <xf numFmtId="0" fontId="26" fillId="24" borderId="15" xfId="0" applyFont="1" applyFill="1" applyBorder="1" applyAlignment="1">
      <alignment vertical="center" wrapText="1"/>
    </xf>
    <xf numFmtId="3" fontId="24" fillId="0" borderId="38" xfId="0" applyNumberFormat="1" applyFont="1" applyFill="1" applyBorder="1" applyAlignment="1" applyProtection="1">
      <alignment vertical="center" wrapText="1"/>
    </xf>
    <xf numFmtId="1" fontId="30" fillId="24" borderId="18" xfId="0" applyNumberFormat="1" applyFont="1" applyFill="1" applyBorder="1" applyAlignment="1">
      <alignment vertical="center"/>
    </xf>
    <xf numFmtId="10" fontId="29" fillId="24" borderId="18" xfId="0" applyNumberFormat="1" applyFont="1" applyFill="1" applyBorder="1" applyAlignment="1">
      <alignment vertical="center"/>
    </xf>
    <xf numFmtId="3" fontId="24" fillId="0" borderId="28" xfId="0" applyNumberFormat="1" applyFont="1" applyFill="1" applyBorder="1" applyAlignment="1" applyProtection="1">
      <alignment vertical="center" wrapText="1"/>
    </xf>
    <xf numFmtId="3" fontId="24" fillId="0" borderId="39" xfId="0" applyNumberFormat="1" applyFont="1" applyFill="1" applyBorder="1" applyAlignment="1" applyProtection="1">
      <alignment vertical="center" wrapText="1"/>
    </xf>
    <xf numFmtId="10" fontId="29" fillId="24" borderId="47" xfId="0" applyNumberFormat="1" applyFont="1" applyFill="1" applyBorder="1" applyAlignment="1">
      <alignment vertical="center"/>
    </xf>
    <xf numFmtId="0" fontId="26" fillId="24" borderId="15" xfId="0" applyFont="1" applyFill="1" applyBorder="1" applyAlignment="1">
      <alignment vertical="center"/>
    </xf>
    <xf numFmtId="0" fontId="26" fillId="24" borderId="14" xfId="0" applyFont="1" applyFill="1" applyBorder="1" applyAlignment="1">
      <alignment vertical="center"/>
    </xf>
    <xf numFmtId="0" fontId="30" fillId="24" borderId="22" xfId="0" applyFont="1" applyFill="1" applyBorder="1" applyAlignment="1">
      <alignment vertical="center"/>
    </xf>
    <xf numFmtId="10" fontId="29" fillId="24" borderId="22" xfId="0" applyNumberFormat="1" applyFont="1" applyFill="1" applyBorder="1" applyAlignment="1">
      <alignment vertical="center"/>
    </xf>
    <xf numFmtId="0" fontId="26" fillId="24" borderId="47" xfId="0" applyFont="1" applyFill="1" applyBorder="1" applyAlignment="1">
      <alignment vertical="center"/>
    </xf>
    <xf numFmtId="1" fontId="26" fillId="24" borderId="47" xfId="0" applyNumberFormat="1" applyFont="1" applyFill="1" applyBorder="1" applyAlignment="1">
      <alignment vertical="center"/>
    </xf>
    <xf numFmtId="10" fontId="2" fillId="0" borderId="15" xfId="0" applyNumberFormat="1" applyFont="1" applyBorder="1" applyAlignment="1">
      <alignment vertical="center"/>
    </xf>
    <xf numFmtId="10" fontId="2" fillId="24" borderId="15" xfId="0" applyNumberFormat="1" applyFont="1" applyFill="1" applyBorder="1" applyAlignment="1">
      <alignment vertical="center"/>
    </xf>
    <xf numFmtId="0" fontId="26" fillId="24" borderId="14" xfId="0" applyFont="1" applyFill="1" applyBorder="1" applyAlignment="1">
      <alignment vertical="center" wrapText="1"/>
    </xf>
    <xf numFmtId="4" fontId="22" fillId="24" borderId="14" xfId="0" applyNumberFormat="1" applyFont="1" applyFill="1" applyBorder="1" applyAlignment="1">
      <alignment vertical="center" wrapText="1"/>
    </xf>
    <xf numFmtId="10" fontId="23" fillId="0" borderId="22" xfId="0" applyNumberFormat="1" applyFont="1" applyFill="1" applyBorder="1" applyAlignment="1">
      <alignment vertical="center" wrapText="1"/>
    </xf>
    <xf numFmtId="10" fontId="2" fillId="24" borderId="15" xfId="0" applyNumberFormat="1" applyFont="1" applyFill="1" applyBorder="1" applyAlignment="1">
      <alignment vertical="center" wrapText="1"/>
    </xf>
    <xf numFmtId="1" fontId="30" fillId="24" borderId="46" xfId="0" applyNumberFormat="1" applyFont="1" applyFill="1" applyBorder="1" applyAlignment="1">
      <alignment vertical="center"/>
    </xf>
    <xf numFmtId="10" fontId="29" fillId="24" borderId="17" xfId="0" applyNumberFormat="1" applyFont="1" applyFill="1" applyBorder="1" applyAlignment="1">
      <alignment vertical="center"/>
    </xf>
    <xf numFmtId="10" fontId="29" fillId="24" borderId="16" xfId="0" applyNumberFormat="1" applyFont="1" applyFill="1" applyBorder="1" applyAlignment="1">
      <alignment vertical="center"/>
    </xf>
    <xf numFmtId="10" fontId="29" fillId="24" borderId="12" xfId="0" applyNumberFormat="1" applyFont="1" applyFill="1" applyBorder="1" applyAlignment="1">
      <alignment vertical="center"/>
    </xf>
    <xf numFmtId="0" fontId="26" fillId="24" borderId="18" xfId="0" applyFont="1" applyFill="1" applyBorder="1" applyAlignment="1">
      <alignment vertical="center"/>
    </xf>
    <xf numFmtId="166" fontId="26" fillId="24" borderId="15" xfId="0" applyNumberFormat="1" applyFont="1" applyFill="1" applyBorder="1" applyAlignment="1">
      <alignment vertical="center"/>
    </xf>
    <xf numFmtId="166" fontId="2" fillId="24" borderId="15" xfId="0" applyNumberFormat="1" applyFont="1" applyFill="1" applyBorder="1" applyAlignment="1">
      <alignment vertical="center" wrapText="1"/>
    </xf>
    <xf numFmtId="4" fontId="23" fillId="0" borderId="7" xfId="515" applyNumberFormat="1" applyFont="1" applyFill="1" applyBorder="1" applyAlignment="1">
      <alignment vertical="center" wrapText="1"/>
    </xf>
    <xf numFmtId="166" fontId="23" fillId="0" borderId="7" xfId="515" applyNumberFormat="1" applyFont="1" applyFill="1" applyBorder="1" applyAlignment="1">
      <alignment vertical="center" wrapText="1"/>
    </xf>
    <xf numFmtId="10" fontId="23" fillId="0" borderId="7" xfId="515" applyNumberFormat="1" applyFont="1" applyFill="1" applyBorder="1" applyAlignment="1">
      <alignment vertical="center" wrapText="1"/>
    </xf>
    <xf numFmtId="10" fontId="2" fillId="24" borderId="18" xfId="0" applyNumberFormat="1" applyFont="1" applyFill="1" applyBorder="1" applyAlignment="1">
      <alignment vertical="center" wrapText="1"/>
    </xf>
    <xf numFmtId="4" fontId="22" fillId="24" borderId="34" xfId="0" applyNumberFormat="1" applyFont="1" applyFill="1" applyBorder="1" applyAlignment="1">
      <alignment vertical="center" wrapText="1"/>
    </xf>
    <xf numFmtId="0" fontId="30" fillId="24" borderId="33" xfId="0" applyFont="1" applyFill="1" applyBorder="1" applyAlignment="1">
      <alignment vertical="center"/>
    </xf>
    <xf numFmtId="0" fontId="30" fillId="24" borderId="34" xfId="0" applyFont="1" applyFill="1" applyBorder="1" applyAlignment="1">
      <alignment vertical="center"/>
    </xf>
    <xf numFmtId="10" fontId="22" fillId="24" borderId="34" xfId="0" applyNumberFormat="1" applyFont="1" applyFill="1" applyBorder="1" applyAlignment="1">
      <alignment vertical="center"/>
    </xf>
    <xf numFmtId="0" fontId="30" fillId="24" borderId="30" xfId="0" applyFont="1" applyFill="1" applyBorder="1" applyAlignment="1">
      <alignment vertical="center"/>
    </xf>
    <xf numFmtId="4" fontId="22" fillId="24" borderId="28" xfId="0" applyNumberFormat="1" applyFont="1" applyFill="1" applyBorder="1" applyAlignment="1">
      <alignment vertical="center" wrapText="1"/>
    </xf>
    <xf numFmtId="0" fontId="30" fillId="24" borderId="28" xfId="0" applyFont="1" applyFill="1" applyBorder="1" applyAlignment="1">
      <alignment vertical="center"/>
    </xf>
    <xf numFmtId="10" fontId="22" fillId="24" borderId="28" xfId="0" applyNumberFormat="1" applyFont="1" applyFill="1" applyBorder="1" applyAlignment="1">
      <alignment vertical="center"/>
    </xf>
    <xf numFmtId="4" fontId="24" fillId="0" borderId="15" xfId="485" applyNumberFormat="1" applyFont="1" applyFill="1" applyBorder="1" applyAlignment="1" applyProtection="1">
      <alignment vertical="center" wrapText="1"/>
    </xf>
    <xf numFmtId="0" fontId="26" fillId="24" borderId="18" xfId="0" applyFont="1" applyFill="1" applyBorder="1" applyAlignment="1">
      <alignment vertical="center" wrapText="1"/>
    </xf>
    <xf numFmtId="1" fontId="26" fillId="0" borderId="15" xfId="481" applyNumberFormat="1" applyFont="1" applyBorder="1" applyAlignment="1">
      <alignment vertical="center"/>
    </xf>
    <xf numFmtId="10" fontId="22" fillId="24" borderId="14" xfId="0" applyNumberFormat="1" applyFont="1" applyFill="1" applyBorder="1" applyAlignment="1">
      <alignment vertical="center"/>
    </xf>
    <xf numFmtId="10" fontId="23" fillId="0" borderId="15" xfId="0" applyNumberFormat="1" applyFont="1" applyFill="1" applyBorder="1" applyAlignment="1">
      <alignment vertical="center" wrapText="1"/>
    </xf>
    <xf numFmtId="0" fontId="2" fillId="0" borderId="24" xfId="426" applyFill="1" applyBorder="1" applyAlignment="1"/>
    <xf numFmtId="0" fontId="2" fillId="25" borderId="11" xfId="426" applyFill="1" applyBorder="1" applyAlignment="1"/>
    <xf numFmtId="0" fontId="2" fillId="25" borderId="24" xfId="426" applyFill="1" applyBorder="1" applyAlignment="1"/>
    <xf numFmtId="3" fontId="29" fillId="25" borderId="31" xfId="0" applyNumberFormat="1" applyFont="1" applyFill="1" applyBorder="1" applyAlignment="1">
      <alignment vertical="center"/>
    </xf>
    <xf numFmtId="1" fontId="26" fillId="24" borderId="15" xfId="0" applyNumberFormat="1" applyFont="1" applyFill="1" applyBorder="1" applyAlignment="1">
      <alignment vertical="center" wrapText="1"/>
    </xf>
    <xf numFmtId="3" fontId="26" fillId="24" borderId="15" xfId="0" applyNumberFormat="1" applyFont="1" applyFill="1" applyBorder="1" applyAlignment="1">
      <alignment vertical="center" wrapText="1"/>
    </xf>
    <xf numFmtId="10" fontId="23" fillId="26" borderId="15" xfId="0" applyNumberFormat="1" applyFont="1" applyFill="1" applyBorder="1" applyAlignment="1">
      <alignment vertical="center" wrapText="1"/>
    </xf>
    <xf numFmtId="3" fontId="29" fillId="25" borderId="43" xfId="0" applyNumberFormat="1" applyFont="1" applyFill="1" applyBorder="1" applyAlignment="1">
      <alignment vertical="center"/>
    </xf>
    <xf numFmtId="0" fontId="26" fillId="24" borderId="42" xfId="0" applyFont="1" applyFill="1" applyBorder="1" applyAlignment="1">
      <alignment vertical="center"/>
    </xf>
    <xf numFmtId="1" fontId="29" fillId="24" borderId="18" xfId="0" applyNumberFormat="1" applyFont="1" applyFill="1" applyBorder="1" applyAlignment="1">
      <alignment vertical="center"/>
    </xf>
    <xf numFmtId="1" fontId="26" fillId="24" borderId="18" xfId="0" applyNumberFormat="1" applyFont="1" applyFill="1" applyBorder="1" applyAlignment="1">
      <alignment vertical="center"/>
    </xf>
    <xf numFmtId="10" fontId="2" fillId="24" borderId="18" xfId="0" applyNumberFormat="1" applyFont="1" applyFill="1" applyBorder="1" applyAlignment="1">
      <alignment vertical="center"/>
    </xf>
    <xf numFmtId="3" fontId="29" fillId="25" borderId="47" xfId="0" applyNumberFormat="1" applyFont="1" applyFill="1" applyBorder="1" applyAlignment="1">
      <alignment vertical="center"/>
    </xf>
    <xf numFmtId="10" fontId="2" fillId="24" borderId="47" xfId="0" applyNumberFormat="1" applyFont="1" applyFill="1" applyBorder="1" applyAlignment="1">
      <alignment vertical="center"/>
    </xf>
    <xf numFmtId="3" fontId="29" fillId="25" borderId="15" xfId="0" applyNumberFormat="1" applyFont="1" applyFill="1" applyBorder="1" applyAlignment="1">
      <alignment vertical="center"/>
    </xf>
    <xf numFmtId="3" fontId="29" fillId="25" borderId="18" xfId="0" applyNumberFormat="1" applyFont="1" applyFill="1" applyBorder="1" applyAlignment="1">
      <alignment vertical="center"/>
    </xf>
    <xf numFmtId="1" fontId="26" fillId="24" borderId="18" xfId="0" applyNumberFormat="1" applyFont="1" applyFill="1" applyBorder="1" applyAlignment="1">
      <alignment vertical="center" wrapText="1"/>
    </xf>
    <xf numFmtId="3" fontId="26" fillId="24" borderId="18" xfId="0" applyNumberFormat="1" applyFont="1" applyFill="1" applyBorder="1" applyAlignment="1">
      <alignment vertical="center" wrapText="1"/>
    </xf>
    <xf numFmtId="10" fontId="23" fillId="26" borderId="18" xfId="0" applyNumberFormat="1" applyFont="1" applyFill="1" applyBorder="1" applyAlignment="1">
      <alignment vertical="center" wrapText="1"/>
    </xf>
    <xf numFmtId="1" fontId="26" fillId="24" borderId="47" xfId="0" applyNumberFormat="1" applyFont="1" applyFill="1" applyBorder="1" applyAlignment="1">
      <alignment vertical="center" wrapText="1"/>
    </xf>
    <xf numFmtId="3" fontId="26" fillId="24" borderId="47" xfId="0" applyNumberFormat="1" applyFont="1" applyFill="1" applyBorder="1" applyAlignment="1">
      <alignment vertical="center" wrapText="1"/>
    </xf>
    <xf numFmtId="10" fontId="23" fillId="26" borderId="47" xfId="0" applyNumberFormat="1" applyFont="1" applyFill="1" applyBorder="1" applyAlignment="1">
      <alignment vertical="center" wrapText="1"/>
    </xf>
    <xf numFmtId="4" fontId="2" fillId="0" borderId="15" xfId="481" applyNumberFormat="1" applyFont="1" applyBorder="1" applyAlignment="1">
      <alignment vertical="center"/>
    </xf>
    <xf numFmtId="0" fontId="30" fillId="24" borderId="15" xfId="0" applyFont="1" applyFill="1" applyBorder="1" applyAlignment="1">
      <alignment vertical="center"/>
    </xf>
    <xf numFmtId="4" fontId="23" fillId="0" borderId="47" xfId="512" applyNumberFormat="1" applyFont="1" applyFill="1" applyBorder="1" applyAlignment="1">
      <alignment vertical="center" wrapText="1"/>
    </xf>
    <xf numFmtId="10" fontId="23" fillId="0" borderId="47" xfId="512" applyNumberFormat="1" applyFont="1" applyFill="1" applyBorder="1" applyAlignment="1">
      <alignment vertical="center" wrapText="1"/>
    </xf>
    <xf numFmtId="0" fontId="30" fillId="24" borderId="46" xfId="0" applyFont="1" applyFill="1" applyBorder="1" applyAlignment="1">
      <alignment vertical="center"/>
    </xf>
    <xf numFmtId="10" fontId="23" fillId="26" borderId="16" xfId="0" applyNumberFormat="1" applyFont="1" applyFill="1" applyBorder="1" applyAlignment="1">
      <alignment vertical="center" wrapText="1"/>
    </xf>
    <xf numFmtId="4" fontId="23" fillId="0" borderId="15" xfId="513" applyNumberFormat="1" applyFont="1" applyFill="1" applyBorder="1" applyAlignment="1">
      <alignment vertical="center" wrapText="1"/>
    </xf>
    <xf numFmtId="10" fontId="23" fillId="0" borderId="15" xfId="513" applyNumberFormat="1" applyFont="1" applyFill="1" applyBorder="1" applyAlignment="1">
      <alignment vertical="center" wrapText="1"/>
    </xf>
    <xf numFmtId="166" fontId="2" fillId="24" borderId="15" xfId="0" applyNumberFormat="1" applyFont="1" applyFill="1" applyBorder="1" applyAlignment="1">
      <alignment vertical="center"/>
    </xf>
    <xf numFmtId="0" fontId="29" fillId="24" borderId="15" xfId="0" applyFont="1" applyFill="1" applyBorder="1" applyAlignment="1">
      <alignment vertical="center"/>
    </xf>
    <xf numFmtId="4" fontId="23" fillId="0" borderId="15" xfId="512" applyNumberFormat="1" applyFont="1" applyFill="1" applyBorder="1" applyAlignment="1">
      <alignment vertical="center" wrapText="1"/>
    </xf>
    <xf numFmtId="10" fontId="23" fillId="0" borderId="15" xfId="512" applyNumberFormat="1" applyFont="1" applyFill="1" applyBorder="1" applyAlignment="1">
      <alignment vertical="center" wrapText="1"/>
    </xf>
    <xf numFmtId="3" fontId="26" fillId="0" borderId="15" xfId="481" applyNumberFormat="1" applyFont="1" applyBorder="1" applyAlignment="1">
      <alignment vertical="center"/>
    </xf>
    <xf numFmtId="4" fontId="23" fillId="0" borderId="18" xfId="512" applyNumberFormat="1" applyFont="1" applyFill="1" applyBorder="1" applyAlignment="1">
      <alignment vertical="center" wrapText="1"/>
    </xf>
    <xf numFmtId="10" fontId="23" fillId="0" borderId="18" xfId="512" applyNumberFormat="1" applyFont="1" applyFill="1" applyBorder="1" applyAlignment="1">
      <alignment vertical="center" wrapText="1"/>
    </xf>
    <xf numFmtId="10" fontId="20" fillId="0" borderId="14" xfId="0" applyNumberFormat="1" applyFont="1" applyFill="1" applyBorder="1" applyAlignment="1">
      <alignment horizontal="center" vertical="center" wrapText="1"/>
    </xf>
    <xf numFmtId="10" fontId="20" fillId="0" borderId="13" xfId="0" applyNumberFormat="1" applyFont="1" applyFill="1" applyBorder="1" applyAlignment="1">
      <alignment horizontal="center" vertical="center" wrapText="1"/>
    </xf>
    <xf numFmtId="3" fontId="37" fillId="0" borderId="28" xfId="0" applyNumberFormat="1" applyFont="1" applyBorder="1" applyAlignment="1">
      <alignment vertical="center"/>
    </xf>
    <xf numFmtId="3" fontId="37" fillId="0" borderId="39" xfId="0" applyNumberFormat="1" applyFont="1" applyBorder="1" applyAlignment="1">
      <alignment vertical="center"/>
    </xf>
    <xf numFmtId="4" fontId="37" fillId="0" borderId="22" xfId="0" applyNumberFormat="1" applyFont="1" applyBorder="1" applyAlignment="1">
      <alignment vertical="center"/>
    </xf>
    <xf numFmtId="167" fontId="37" fillId="0" borderId="28" xfId="0" applyNumberFormat="1" applyFont="1" applyBorder="1" applyAlignment="1">
      <alignment vertical="center"/>
    </xf>
    <xf numFmtId="4" fontId="37" fillId="0" borderId="28" xfId="0" applyNumberFormat="1" applyFont="1" applyBorder="1" applyAlignment="1">
      <alignment vertical="center"/>
    </xf>
    <xf numFmtId="10" fontId="31" fillId="0" borderId="28" xfId="0" applyNumberFormat="1" applyFont="1" applyBorder="1" applyAlignment="1">
      <alignment horizontal="center" vertical="center"/>
    </xf>
    <xf numFmtId="10" fontId="37" fillId="0" borderId="36" xfId="0" applyNumberFormat="1" applyFont="1" applyBorder="1" applyAlignment="1">
      <alignment horizontal="center" vertical="center"/>
    </xf>
    <xf numFmtId="10" fontId="31" fillId="25" borderId="15" xfId="0" applyNumberFormat="1" applyFont="1" applyFill="1" applyBorder="1" applyAlignment="1">
      <alignment horizontal="center" vertical="center" wrapText="1"/>
    </xf>
    <xf numFmtId="10" fontId="31" fillId="25" borderId="18" xfId="0" applyNumberFormat="1" applyFont="1" applyFill="1" applyBorder="1" applyAlignment="1">
      <alignment horizontal="center" vertical="center" wrapText="1"/>
    </xf>
    <xf numFmtId="10" fontId="20" fillId="24" borderId="22" xfId="0" applyNumberFormat="1" applyFont="1" applyFill="1" applyBorder="1" applyAlignment="1">
      <alignment horizontal="center" vertical="center" wrapText="1"/>
    </xf>
    <xf numFmtId="10" fontId="31" fillId="24" borderId="22" xfId="0" applyNumberFormat="1" applyFont="1" applyFill="1" applyBorder="1" applyAlignment="1">
      <alignment horizontal="center" vertical="center" wrapText="1"/>
    </xf>
    <xf numFmtId="10" fontId="31" fillId="25" borderId="47" xfId="0" applyNumberFormat="1" applyFont="1" applyFill="1" applyBorder="1" applyAlignment="1">
      <alignment horizontal="center" vertical="center" wrapText="1"/>
    </xf>
    <xf numFmtId="10" fontId="20" fillId="25" borderId="22" xfId="0" applyNumberFormat="1" applyFont="1" applyFill="1" applyBorder="1" applyAlignment="1">
      <alignment horizontal="center" vertical="center" wrapText="1"/>
    </xf>
    <xf numFmtId="10" fontId="31" fillId="25" borderId="22" xfId="0" applyNumberFormat="1" applyFont="1" applyFill="1" applyBorder="1" applyAlignment="1">
      <alignment horizontal="center" vertical="center" wrapText="1"/>
    </xf>
    <xf numFmtId="10" fontId="20" fillId="24" borderId="34" xfId="0" applyNumberFormat="1" applyFont="1" applyFill="1" applyBorder="1" applyAlignment="1">
      <alignment horizontal="center" vertical="center" wrapText="1"/>
    </xf>
    <xf numFmtId="10" fontId="31" fillId="24" borderId="28" xfId="0" applyNumberFormat="1" applyFont="1" applyFill="1" applyBorder="1" applyAlignment="1">
      <alignment horizontal="center" vertical="center" wrapText="1"/>
    </xf>
    <xf numFmtId="10" fontId="20" fillId="24" borderId="14" xfId="0" applyNumberFormat="1" applyFont="1" applyFill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10" fontId="20" fillId="24" borderId="49" xfId="0" applyNumberFormat="1" applyFont="1" applyFill="1" applyBorder="1" applyAlignment="1">
      <alignment horizontal="center" vertical="center" wrapText="1"/>
    </xf>
    <xf numFmtId="10" fontId="20" fillId="24" borderId="45" xfId="0" applyNumberFormat="1" applyFont="1" applyFill="1" applyBorder="1" applyAlignment="1">
      <alignment horizontal="center" vertical="center" wrapText="1"/>
    </xf>
    <xf numFmtId="10" fontId="20" fillId="24" borderId="23" xfId="0" applyNumberFormat="1" applyFont="1" applyFill="1" applyBorder="1" applyAlignment="1">
      <alignment horizontal="center" vertical="center" wrapText="1"/>
    </xf>
    <xf numFmtId="10" fontId="2" fillId="24" borderId="23" xfId="0" applyNumberFormat="1" applyFont="1" applyFill="1" applyBorder="1" applyAlignment="1">
      <alignment horizontal="center" vertical="center" wrapText="1"/>
    </xf>
    <xf numFmtId="10" fontId="2" fillId="24" borderId="35" xfId="0" applyNumberFormat="1" applyFont="1" applyFill="1" applyBorder="1" applyAlignment="1">
      <alignment horizontal="center" vertical="center" wrapText="1"/>
    </xf>
    <xf numFmtId="10" fontId="2" fillId="24" borderId="3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33" fillId="0" borderId="7" xfId="0" applyFont="1" applyBorder="1" applyAlignment="1">
      <alignment horizontal="center"/>
    </xf>
    <xf numFmtId="164" fontId="20" fillId="25" borderId="22" xfId="0" applyNumberFormat="1" applyFont="1" applyFill="1" applyBorder="1" applyAlignment="1">
      <alignment horizontal="right" vertical="center"/>
    </xf>
    <xf numFmtId="164" fontId="20" fillId="25" borderId="34" xfId="0" applyNumberFormat="1" applyFont="1" applyFill="1" applyBorder="1" applyAlignment="1">
      <alignment horizontal="right" vertical="center"/>
    </xf>
    <xf numFmtId="0" fontId="2" fillId="0" borderId="51" xfId="426" applyFont="1" applyFill="1" applyBorder="1" applyAlignment="1"/>
    <xf numFmtId="0" fontId="2" fillId="0" borderId="52" xfId="426" applyFill="1" applyBorder="1" applyAlignment="1"/>
    <xf numFmtId="0" fontId="2" fillId="0" borderId="52" xfId="426" applyFont="1" applyFill="1" applyBorder="1" applyAlignment="1"/>
    <xf numFmtId="0" fontId="0" fillId="0" borderId="53" xfId="0" applyFont="1" applyBorder="1" applyAlignment="1">
      <alignment wrapText="1"/>
    </xf>
    <xf numFmtId="10" fontId="20" fillId="24" borderId="54" xfId="0" applyNumberFormat="1" applyFont="1" applyFill="1" applyBorder="1" applyAlignment="1">
      <alignment horizontal="center" vertical="center" wrapText="1"/>
    </xf>
    <xf numFmtId="0" fontId="2" fillId="0" borderId="53" xfId="426" applyFont="1" applyFill="1" applyBorder="1" applyAlignment="1"/>
    <xf numFmtId="0" fontId="2" fillId="25" borderId="52" xfId="426" applyFill="1" applyBorder="1" applyAlignment="1"/>
    <xf numFmtId="3" fontId="2" fillId="0" borderId="52" xfId="426" applyNumberFormat="1" applyFill="1" applyBorder="1" applyAlignment="1"/>
    <xf numFmtId="0" fontId="2" fillId="25" borderId="52" xfId="426" applyFont="1" applyFill="1" applyBorder="1" applyAlignment="1"/>
    <xf numFmtId="0" fontId="2" fillId="0" borderId="52" xfId="507" applyFill="1" applyBorder="1" applyAlignment="1"/>
    <xf numFmtId="0" fontId="2" fillId="0" borderId="52" xfId="507" applyFont="1" applyFill="1" applyBorder="1" applyAlignment="1"/>
    <xf numFmtId="0" fontId="2" fillId="0" borderId="27" xfId="426" applyFill="1" applyBorder="1" applyAlignment="1"/>
    <xf numFmtId="3" fontId="24" fillId="0" borderId="55" xfId="0" applyNumberFormat="1" applyFont="1" applyFill="1" applyBorder="1" applyAlignment="1" applyProtection="1">
      <alignment vertical="center" wrapText="1"/>
    </xf>
    <xf numFmtId="3" fontId="24" fillId="0" borderId="56" xfId="0" applyNumberFormat="1" applyFont="1" applyFill="1" applyBorder="1" applyAlignment="1" applyProtection="1">
      <alignment vertical="center" wrapText="1"/>
    </xf>
    <xf numFmtId="3" fontId="29" fillId="25" borderId="56" xfId="0" applyNumberFormat="1" applyFont="1" applyFill="1" applyBorder="1" applyAlignment="1">
      <alignment vertical="center"/>
    </xf>
    <xf numFmtId="0" fontId="26" fillId="24" borderId="56" xfId="0" applyFont="1" applyFill="1" applyBorder="1" applyAlignment="1">
      <alignment vertical="center"/>
    </xf>
    <xf numFmtId="4" fontId="2" fillId="24" borderId="56" xfId="0" applyNumberFormat="1" applyFont="1" applyFill="1" applyBorder="1" applyAlignment="1">
      <alignment vertical="center" wrapText="1"/>
    </xf>
    <xf numFmtId="1" fontId="30" fillId="24" borderId="56" xfId="0" applyNumberFormat="1" applyFont="1" applyFill="1" applyBorder="1" applyAlignment="1">
      <alignment vertical="center"/>
    </xf>
    <xf numFmtId="4" fontId="24" fillId="0" borderId="56" xfId="511" applyNumberFormat="1" applyFont="1" applyFill="1" applyBorder="1" applyAlignment="1" applyProtection="1">
      <alignment vertical="center" wrapText="1"/>
    </xf>
    <xf numFmtId="1" fontId="26" fillId="24" borderId="56" xfId="0" applyNumberFormat="1" applyFont="1" applyFill="1" applyBorder="1" applyAlignment="1">
      <alignment vertical="center"/>
    </xf>
    <xf numFmtId="0" fontId="30" fillId="24" borderId="56" xfId="0" applyFont="1" applyFill="1" applyBorder="1" applyAlignment="1">
      <alignment vertical="center"/>
    </xf>
    <xf numFmtId="10" fontId="24" fillId="0" borderId="56" xfId="0" applyNumberFormat="1" applyFont="1" applyFill="1" applyBorder="1" applyAlignment="1" applyProtection="1">
      <alignment vertical="center" wrapText="1"/>
    </xf>
    <xf numFmtId="10" fontId="2" fillId="24" borderId="56" xfId="0" applyNumberFormat="1" applyFont="1" applyFill="1" applyBorder="1" applyAlignment="1">
      <alignment vertical="center"/>
    </xf>
    <xf numFmtId="10" fontId="31" fillId="25" borderId="56" xfId="0" applyNumberFormat="1" applyFont="1" applyFill="1" applyBorder="1" applyAlignment="1">
      <alignment horizontal="center" vertical="center" wrapText="1"/>
    </xf>
    <xf numFmtId="10" fontId="20" fillId="24" borderId="57" xfId="0" applyNumberFormat="1" applyFont="1" applyFill="1" applyBorder="1" applyAlignment="1">
      <alignment horizontal="center" vertical="center" wrapText="1"/>
    </xf>
    <xf numFmtId="4" fontId="24" fillId="0" borderId="37" xfId="511" applyNumberFormat="1" applyFont="1" applyFill="1" applyBorder="1" applyAlignment="1" applyProtection="1">
      <alignment vertical="center" wrapText="1"/>
    </xf>
    <xf numFmtId="4" fontId="24" fillId="0" borderId="38" xfId="511" applyNumberFormat="1" applyFont="1" applyFill="1" applyBorder="1" applyAlignment="1" applyProtection="1">
      <alignment vertical="center" wrapText="1"/>
    </xf>
    <xf numFmtId="4" fontId="22" fillId="0" borderId="30" xfId="0" applyNumberFormat="1" applyFont="1" applyBorder="1" applyAlignment="1">
      <alignment vertical="center"/>
    </xf>
    <xf numFmtId="4" fontId="22" fillId="0" borderId="22" xfId="0" applyNumberFormat="1" applyFont="1" applyBorder="1" applyAlignment="1">
      <alignment vertical="center"/>
    </xf>
    <xf numFmtId="4" fontId="22" fillId="0" borderId="34" xfId="0" applyNumberFormat="1" applyFont="1" applyBorder="1" applyAlignment="1">
      <alignment vertical="center"/>
    </xf>
    <xf numFmtId="4" fontId="37" fillId="0" borderId="30" xfId="0" applyNumberFormat="1" applyFont="1" applyBorder="1" applyAlignment="1">
      <alignment vertical="center"/>
    </xf>
    <xf numFmtId="3" fontId="24" fillId="0" borderId="30" xfId="0" applyNumberFormat="1" applyFont="1" applyFill="1" applyBorder="1" applyAlignment="1" applyProtection="1">
      <alignment vertical="center" wrapText="1"/>
    </xf>
    <xf numFmtId="3" fontId="24" fillId="0" borderId="29" xfId="0" applyNumberFormat="1" applyFont="1" applyFill="1" applyBorder="1" applyAlignment="1" applyProtection="1">
      <alignment vertical="center" wrapText="1"/>
    </xf>
    <xf numFmtId="3" fontId="24" fillId="0" borderId="14" xfId="0" applyNumberFormat="1" applyFont="1" applyFill="1" applyBorder="1" applyAlignment="1" applyProtection="1">
      <alignment vertical="center" wrapText="1"/>
    </xf>
    <xf numFmtId="0" fontId="20" fillId="25" borderId="29" xfId="0" applyFont="1" applyFill="1" applyBorder="1" applyAlignment="1">
      <alignment horizontal="left"/>
    </xf>
    <xf numFmtId="0" fontId="23" fillId="26" borderId="60" xfId="481" applyFont="1" applyFill="1" applyBorder="1" applyAlignment="1">
      <alignment vertical="center" wrapText="1"/>
    </xf>
    <xf numFmtId="0" fontId="23" fillId="0" borderId="61" xfId="481" applyFont="1" applyFill="1" applyBorder="1" applyAlignment="1">
      <alignment vertical="center" wrapText="1"/>
    </xf>
    <xf numFmtId="0" fontId="23" fillId="27" borderId="29" xfId="366" applyFont="1" applyFill="1" applyBorder="1" applyAlignment="1">
      <alignment vertical="center" wrapText="1"/>
    </xf>
    <xf numFmtId="0" fontId="20" fillId="25" borderId="33" xfId="0" applyFont="1" applyFill="1" applyBorder="1" applyAlignment="1">
      <alignment horizontal="left"/>
    </xf>
    <xf numFmtId="0" fontId="23" fillId="26" borderId="62" xfId="481" applyFont="1" applyFill="1" applyBorder="1" applyAlignment="1">
      <alignment vertical="center" wrapText="1"/>
    </xf>
    <xf numFmtId="0" fontId="23" fillId="26" borderId="61" xfId="481" applyFont="1" applyFill="1" applyBorder="1" applyAlignment="1">
      <alignment vertical="center" wrapText="1"/>
    </xf>
    <xf numFmtId="0" fontId="23" fillId="0" borderId="60" xfId="481" applyFont="1" applyFill="1" applyBorder="1" applyAlignment="1">
      <alignment vertical="center" wrapText="1"/>
    </xf>
    <xf numFmtId="0" fontId="2" fillId="26" borderId="60" xfId="481" applyFont="1" applyFill="1" applyBorder="1" applyAlignment="1">
      <alignment vertical="center" wrapText="1"/>
    </xf>
    <xf numFmtId="0" fontId="23" fillId="24" borderId="60" xfId="481" applyFont="1" applyFill="1" applyBorder="1" applyAlignment="1">
      <alignment vertical="center" wrapText="1"/>
    </xf>
    <xf numFmtId="3" fontId="23" fillId="0" borderId="60" xfId="481" applyNumberFormat="1" applyFont="1" applyFill="1" applyBorder="1" applyAlignment="1">
      <alignment vertical="center" wrapText="1"/>
    </xf>
    <xf numFmtId="49" fontId="23" fillId="26" borderId="60" xfId="481" applyNumberFormat="1" applyFont="1" applyFill="1" applyBorder="1" applyAlignment="1">
      <alignment vertical="center" wrapText="1"/>
    </xf>
    <xf numFmtId="0" fontId="2" fillId="24" borderId="60" xfId="481" applyFont="1" applyFill="1" applyBorder="1" applyAlignment="1">
      <alignment vertical="center"/>
    </xf>
    <xf numFmtId="0" fontId="23" fillId="0" borderId="60" xfId="481" applyFont="1" applyBorder="1" applyAlignment="1">
      <alignment vertical="center"/>
    </xf>
    <xf numFmtId="0" fontId="23" fillId="26" borderId="63" xfId="481" applyFont="1" applyFill="1" applyBorder="1" applyAlignment="1">
      <alignment vertical="center" wrapText="1"/>
    </xf>
    <xf numFmtId="0" fontId="23" fillId="24" borderId="60" xfId="481" applyNumberFormat="1" applyFont="1" applyFill="1" applyBorder="1" applyAlignment="1">
      <alignment vertical="center"/>
    </xf>
    <xf numFmtId="0" fontId="40" fillId="26" borderId="60" xfId="481" applyFont="1" applyFill="1" applyBorder="1" applyAlignment="1">
      <alignment vertical="center" wrapText="1"/>
    </xf>
    <xf numFmtId="0" fontId="23" fillId="24" borderId="62" xfId="481" applyFont="1" applyFill="1" applyBorder="1" applyAlignment="1">
      <alignment vertical="center" wrapText="1"/>
    </xf>
    <xf numFmtId="0" fontId="24" fillId="25" borderId="40" xfId="511" applyFont="1" applyFill="1" applyBorder="1" applyAlignment="1" applyProtection="1">
      <alignment vertical="center" wrapText="1"/>
    </xf>
    <xf numFmtId="0" fontId="24" fillId="25" borderId="64" xfId="511" applyFont="1" applyFill="1" applyBorder="1" applyAlignment="1" applyProtection="1">
      <alignment vertical="center" wrapText="1"/>
    </xf>
    <xf numFmtId="0" fontId="22" fillId="25" borderId="22" xfId="0" applyFont="1" applyFill="1" applyBorder="1" applyAlignment="1">
      <alignment vertical="center"/>
    </xf>
    <xf numFmtId="0" fontId="24" fillId="25" borderId="41" xfId="511" applyFont="1" applyFill="1" applyBorder="1" applyAlignment="1" applyProtection="1">
      <alignment vertical="center" wrapText="1"/>
    </xf>
    <xf numFmtId="0" fontId="23" fillId="25" borderId="41" xfId="512" applyFont="1" applyFill="1" applyBorder="1" applyAlignment="1">
      <alignment vertical="center" wrapText="1"/>
    </xf>
    <xf numFmtId="0" fontId="23" fillId="25" borderId="40" xfId="513" applyFont="1" applyFill="1" applyBorder="1" applyAlignment="1">
      <alignment vertical="center" wrapText="1"/>
    </xf>
    <xf numFmtId="3" fontId="24" fillId="25" borderId="40" xfId="511" applyNumberFormat="1" applyFont="1" applyFill="1" applyBorder="1" applyAlignment="1" applyProtection="1">
      <alignment vertical="center" wrapText="1"/>
    </xf>
    <xf numFmtId="0" fontId="22" fillId="25" borderId="34" xfId="0" applyFont="1" applyFill="1" applyBorder="1" applyAlignment="1">
      <alignment vertical="center"/>
    </xf>
    <xf numFmtId="0" fontId="24" fillId="25" borderId="40" xfId="485" applyFont="1" applyFill="1" applyBorder="1" applyAlignment="1" applyProtection="1">
      <alignment vertical="center" wrapText="1"/>
    </xf>
    <xf numFmtId="0" fontId="23" fillId="25" borderId="40" xfId="512" applyFont="1" applyFill="1" applyBorder="1" applyAlignment="1">
      <alignment vertical="center" wrapText="1"/>
    </xf>
    <xf numFmtId="0" fontId="23" fillId="25" borderId="64" xfId="512" applyFont="1" applyFill="1" applyBorder="1" applyAlignment="1">
      <alignment vertical="center" wrapText="1"/>
    </xf>
    <xf numFmtId="0" fontId="23" fillId="26" borderId="65" xfId="481" applyFont="1" applyFill="1" applyBorder="1" applyAlignment="1">
      <alignment vertical="center" wrapText="1"/>
    </xf>
    <xf numFmtId="0" fontId="24" fillId="25" borderId="66" xfId="511" applyFont="1" applyFill="1" applyBorder="1" applyAlignment="1" applyProtection="1">
      <alignment vertical="center" wrapText="1"/>
    </xf>
    <xf numFmtId="3" fontId="29" fillId="0" borderId="67" xfId="0" applyNumberFormat="1" applyFont="1" applyBorder="1" applyAlignment="1">
      <alignment vertical="center"/>
    </xf>
    <xf numFmtId="0" fontId="26" fillId="24" borderId="66" xfId="0" applyFont="1" applyFill="1" applyBorder="1" applyAlignment="1">
      <alignment vertical="center"/>
    </xf>
    <xf numFmtId="4" fontId="24" fillId="0" borderId="32" xfId="511" applyNumberFormat="1" applyFont="1" applyFill="1" applyBorder="1" applyAlignment="1" applyProtection="1">
      <alignment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" fontId="20" fillId="0" borderId="14" xfId="0" applyNumberFormat="1" applyFont="1" applyFill="1" applyBorder="1" applyAlignment="1">
      <alignment horizontal="center" vertical="center" wrapText="1"/>
    </xf>
    <xf numFmtId="4" fontId="20" fillId="24" borderId="14" xfId="0" applyNumberFormat="1" applyFont="1" applyFill="1" applyBorder="1" applyAlignment="1">
      <alignment horizontal="center" vertical="center" wrapText="1"/>
    </xf>
    <xf numFmtId="0" fontId="0" fillId="0" borderId="14" xfId="0" applyFill="1" applyBorder="1" applyAlignment="1">
      <alignment vertical="center"/>
    </xf>
    <xf numFmtId="0" fontId="20" fillId="0" borderId="14" xfId="0" applyFont="1" applyFill="1" applyBorder="1" applyAlignment="1">
      <alignment horizontal="center" vertical="center" wrapText="1"/>
    </xf>
    <xf numFmtId="0" fontId="20" fillId="24" borderId="14" xfId="0" applyFont="1" applyFill="1" applyBorder="1" applyAlignment="1">
      <alignment horizontal="center" vertical="center" wrapText="1"/>
    </xf>
    <xf numFmtId="164" fontId="31" fillId="0" borderId="14" xfId="0" applyNumberFormat="1" applyFon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20" fillId="0" borderId="29" xfId="0" applyFont="1" applyFill="1" applyBorder="1" applyAlignment="1">
      <alignment horizontal="left" vertical="center" wrapText="1"/>
    </xf>
    <xf numFmtId="0" fontId="0" fillId="0" borderId="22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4" xfId="0" applyBorder="1" applyAlignment="1">
      <alignment vertical="center"/>
    </xf>
    <xf numFmtId="4" fontId="0" fillId="0" borderId="22" xfId="0" applyNumberFormat="1" applyBorder="1" applyAlignment="1">
      <alignment vertical="center"/>
    </xf>
    <xf numFmtId="4" fontId="0" fillId="0" borderId="28" xfId="0" applyNumberFormat="1" applyBorder="1" applyAlignment="1">
      <alignment vertical="center"/>
    </xf>
    <xf numFmtId="164" fontId="20" fillId="25" borderId="28" xfId="0" applyNumberFormat="1" applyFont="1" applyFill="1" applyBorder="1" applyAlignment="1">
      <alignment horizontal="right" vertical="center"/>
    </xf>
    <xf numFmtId="10" fontId="37" fillId="0" borderId="28" xfId="0" applyNumberFormat="1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3" fontId="37" fillId="0" borderId="30" xfId="0" applyNumberFormat="1" applyFont="1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" fontId="1" fillId="0" borderId="22" xfId="0" applyNumberFormat="1" applyFont="1" applyBorder="1" applyAlignment="1">
      <alignment horizontal="center" vertical="center"/>
    </xf>
    <xf numFmtId="4" fontId="1" fillId="0" borderId="22" xfId="0" applyNumberFormat="1" applyFont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10" fontId="20" fillId="0" borderId="58" xfId="0" applyNumberFormat="1" applyFont="1" applyFill="1" applyBorder="1" applyAlignment="1">
      <alignment horizontal="center" vertical="center" wrapText="1"/>
    </xf>
    <xf numFmtId="0" fontId="31" fillId="0" borderId="70" xfId="0" applyFont="1" applyFill="1" applyBorder="1" applyAlignment="1">
      <alignment horizontal="center" vertical="center" wrapText="1"/>
    </xf>
    <xf numFmtId="0" fontId="20" fillId="24" borderId="0" xfId="0" applyFont="1" applyFill="1" applyBorder="1" applyAlignment="1">
      <alignment horizontal="center" vertical="center" wrapText="1"/>
    </xf>
    <xf numFmtId="10" fontId="20" fillId="0" borderId="0" xfId="0" applyNumberFormat="1" applyFont="1" applyFill="1" applyBorder="1" applyAlignment="1">
      <alignment horizontal="center" vertical="center" wrapText="1"/>
    </xf>
    <xf numFmtId="4" fontId="20" fillId="0" borderId="16" xfId="0" applyNumberFormat="1" applyFont="1" applyFill="1" applyBorder="1" applyAlignment="1">
      <alignment horizontal="center" vertical="center" wrapText="1"/>
    </xf>
    <xf numFmtId="4" fontId="20" fillId="24" borderId="16" xfId="0" applyNumberFormat="1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4" fontId="20" fillId="0" borderId="69" xfId="0" applyNumberFormat="1" applyFont="1" applyFill="1" applyBorder="1" applyAlignment="1">
      <alignment horizontal="center" vertical="center" wrapText="1"/>
    </xf>
    <xf numFmtId="10" fontId="20" fillId="0" borderId="16" xfId="0" applyNumberFormat="1" applyFont="1" applyFill="1" applyBorder="1" applyAlignment="1">
      <alignment horizontal="center" vertical="center" wrapText="1"/>
    </xf>
    <xf numFmtId="164" fontId="31" fillId="0" borderId="16" xfId="0" applyNumberFormat="1" applyFont="1" applyFill="1" applyBorder="1" applyAlignment="1">
      <alignment horizontal="center" vertical="center" wrapText="1"/>
    </xf>
    <xf numFmtId="10" fontId="20" fillId="0" borderId="80" xfId="0" applyNumberFormat="1" applyFont="1" applyFill="1" applyBorder="1" applyAlignment="1">
      <alignment horizontal="center" vertical="center" wrapText="1"/>
    </xf>
    <xf numFmtId="10" fontId="20" fillId="0" borderId="77" xfId="0" applyNumberFormat="1" applyFont="1" applyFill="1" applyBorder="1" applyAlignment="1">
      <alignment horizontal="center" vertical="center" wrapText="1"/>
    </xf>
    <xf numFmtId="0" fontId="2" fillId="0" borderId="81" xfId="426" applyFont="1" applyFill="1" applyBorder="1" applyAlignment="1"/>
    <xf numFmtId="0" fontId="2" fillId="25" borderId="27" xfId="426" applyFont="1" applyFill="1" applyBorder="1" applyAlignment="1"/>
    <xf numFmtId="0" fontId="20" fillId="0" borderId="59" xfId="0" applyFont="1" applyFill="1" applyBorder="1" applyAlignment="1">
      <alignment horizontal="center" vertical="center" wrapText="1"/>
    </xf>
    <xf numFmtId="0" fontId="0" fillId="0" borderId="79" xfId="0" applyBorder="1" applyAlignment="1">
      <alignment horizontal="center" vertical="center"/>
    </xf>
    <xf numFmtId="0" fontId="32" fillId="0" borderId="25" xfId="0" applyFont="1" applyBorder="1" applyAlignment="1">
      <alignment horizontal="left" wrapText="1"/>
    </xf>
    <xf numFmtId="0" fontId="32" fillId="0" borderId="26" xfId="0" applyFont="1" applyBorder="1" applyAlignment="1">
      <alignment horizontal="left" wrapText="1"/>
    </xf>
    <xf numFmtId="0" fontId="32" fillId="0" borderId="19" xfId="0" applyFont="1" applyBorder="1" applyAlignment="1">
      <alignment horizontal="left" wrapText="1"/>
    </xf>
    <xf numFmtId="0" fontId="0" fillId="0" borderId="26" xfId="0" applyBorder="1" applyAlignment="1"/>
    <xf numFmtId="0" fontId="0" fillId="0" borderId="19" xfId="0" applyBorder="1" applyAlignment="1"/>
    <xf numFmtId="0" fontId="32" fillId="0" borderId="7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0" fillId="0" borderId="7" xfId="0" applyBorder="1" applyAlignment="1"/>
    <xf numFmtId="10" fontId="20" fillId="0" borderId="20" xfId="0" applyNumberFormat="1" applyFont="1" applyFill="1" applyBorder="1" applyAlignment="1">
      <alignment horizontal="center" vertical="center" wrapText="1"/>
    </xf>
    <xf numFmtId="10" fontId="0" fillId="0" borderId="21" xfId="0" applyNumberFormat="1" applyFill="1" applyBorder="1" applyAlignment="1">
      <alignment vertical="center"/>
    </xf>
    <xf numFmtId="0" fontId="27" fillId="0" borderId="34" xfId="0" applyFont="1" applyFill="1" applyBorder="1" applyAlignment="1">
      <alignment horizontal="center" vertical="center" wrapText="1"/>
    </xf>
    <xf numFmtId="0" fontId="27" fillId="0" borderId="69" xfId="0" applyFont="1" applyFill="1" applyBorder="1" applyAlignment="1">
      <alignment horizontal="center" vertical="center" wrapText="1"/>
    </xf>
    <xf numFmtId="0" fontId="28" fillId="0" borderId="69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0" fillId="0" borderId="74" xfId="0" applyFont="1" applyFill="1" applyBorder="1" applyAlignment="1">
      <alignment horizontal="center" vertical="center" wrapText="1"/>
    </xf>
    <xf numFmtId="0" fontId="0" fillId="0" borderId="7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10" fontId="20" fillId="0" borderId="78" xfId="0" applyNumberFormat="1" applyFont="1" applyFill="1" applyBorder="1" applyAlignment="1">
      <alignment horizontal="center" vertical="center" wrapText="1"/>
    </xf>
    <xf numFmtId="10" fontId="20" fillId="0" borderId="74" xfId="0" applyNumberFormat="1" applyFont="1" applyFill="1" applyBorder="1" applyAlignment="1">
      <alignment horizontal="center" vertical="center" wrapText="1"/>
    </xf>
    <xf numFmtId="0" fontId="20" fillId="0" borderId="58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5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0" fillId="0" borderId="50" xfId="0" applyFont="1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20" fillId="0" borderId="68" xfId="0" applyFont="1" applyFill="1" applyBorder="1" applyAlignment="1">
      <alignment horizontal="center" vertical="center" wrapText="1"/>
    </xf>
    <xf numFmtId="0" fontId="0" fillId="0" borderId="71" xfId="0" applyFill="1" applyBorder="1" applyAlignment="1">
      <alignment horizontal="center" vertical="center" wrapText="1"/>
    </xf>
    <xf numFmtId="0" fontId="0" fillId="0" borderId="68" xfId="0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33" xfId="0" applyFont="1" applyFill="1" applyBorder="1" applyAlignment="1">
      <alignment horizontal="center" vertical="center" wrapText="1"/>
    </xf>
    <xf numFmtId="0" fontId="20" fillId="0" borderId="72" xfId="0" applyFont="1" applyFill="1" applyBorder="1" applyAlignment="1">
      <alignment horizontal="center" vertical="center" wrapText="1"/>
    </xf>
    <xf numFmtId="0" fontId="20" fillId="0" borderId="75" xfId="0" applyFont="1" applyFill="1" applyBorder="1" applyAlignment="1">
      <alignment horizontal="center" vertical="center" wrapText="1"/>
    </xf>
    <xf numFmtId="0" fontId="20" fillId="0" borderId="7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</cellXfs>
  <cellStyles count="516">
    <cellStyle name="20% - Accent1 10" xfId="2"/>
    <cellStyle name="20% - Accent1 2" xfId="1"/>
    <cellStyle name="20% - Accent1 2 2" xfId="3"/>
    <cellStyle name="20% - Accent1 2 3" xfId="427"/>
    <cellStyle name="20% - Accent1 3" xfId="4"/>
    <cellStyle name="20% - Accent1 4" xfId="5"/>
    <cellStyle name="20% - Accent1 5" xfId="6"/>
    <cellStyle name="20% - Accent1 6" xfId="7"/>
    <cellStyle name="20% - Accent1 7" xfId="8"/>
    <cellStyle name="20% - Accent1 8" xfId="9"/>
    <cellStyle name="20% - Accent1 9" xfId="10"/>
    <cellStyle name="20% - Accent2 10" xfId="12"/>
    <cellStyle name="20% - Accent2 2" xfId="11"/>
    <cellStyle name="20% - Accent2 2 2" xfId="13"/>
    <cellStyle name="20% - Accent2 2 3" xfId="428"/>
    <cellStyle name="20% - Accent2 3" xfId="14"/>
    <cellStyle name="20% - Accent2 4" xfId="15"/>
    <cellStyle name="20% - Accent2 5" xfId="16"/>
    <cellStyle name="20% - Accent2 6" xfId="17"/>
    <cellStyle name="20% - Accent2 7" xfId="18"/>
    <cellStyle name="20% - Accent2 8" xfId="19"/>
    <cellStyle name="20% - Accent2 9" xfId="20"/>
    <cellStyle name="20% - Accent3 10" xfId="22"/>
    <cellStyle name="20% - Accent3 2" xfId="21"/>
    <cellStyle name="20% - Accent3 2 2" xfId="23"/>
    <cellStyle name="20% - Accent3 2 3" xfId="429"/>
    <cellStyle name="20% - Accent3 3" xfId="24"/>
    <cellStyle name="20% - Accent3 4" xfId="25"/>
    <cellStyle name="20% - Accent3 5" xfId="26"/>
    <cellStyle name="20% - Accent3 6" xfId="27"/>
    <cellStyle name="20% - Accent3 7" xfId="28"/>
    <cellStyle name="20% - Accent3 8" xfId="29"/>
    <cellStyle name="20% - Accent3 9" xfId="30"/>
    <cellStyle name="20% - Accent4 10" xfId="32"/>
    <cellStyle name="20% - Accent4 2" xfId="31"/>
    <cellStyle name="20% - Accent4 2 2" xfId="33"/>
    <cellStyle name="20% - Accent4 2 3" xfId="430"/>
    <cellStyle name="20% - Accent4 3" xfId="34"/>
    <cellStyle name="20% - Accent4 4" xfId="35"/>
    <cellStyle name="20% - Accent4 5" xfId="36"/>
    <cellStyle name="20% - Accent4 6" xfId="37"/>
    <cellStyle name="20% - Accent4 7" xfId="38"/>
    <cellStyle name="20% - Accent4 8" xfId="39"/>
    <cellStyle name="20% - Accent4 9" xfId="40"/>
    <cellStyle name="20% - Accent5 10" xfId="42"/>
    <cellStyle name="20% - Accent5 2" xfId="41"/>
    <cellStyle name="20% - Accent5 2 2" xfId="43"/>
    <cellStyle name="20% - Accent5 2 3" xfId="431"/>
    <cellStyle name="20% - Accent5 3" xfId="44"/>
    <cellStyle name="20% - Accent5 4" xfId="45"/>
    <cellStyle name="20% - Accent5 5" xfId="46"/>
    <cellStyle name="20% - Accent5 6" xfId="47"/>
    <cellStyle name="20% - Accent5 7" xfId="48"/>
    <cellStyle name="20% - Accent5 8" xfId="49"/>
    <cellStyle name="20% - Accent5 9" xfId="50"/>
    <cellStyle name="20% - Accent6 10" xfId="52"/>
    <cellStyle name="20% - Accent6 2" xfId="51"/>
    <cellStyle name="20% - Accent6 2 2" xfId="53"/>
    <cellStyle name="20% - Accent6 2 3" xfId="432"/>
    <cellStyle name="20% - Accent6 3" xfId="54"/>
    <cellStyle name="20% - Accent6 4" xfId="55"/>
    <cellStyle name="20% - Accent6 5" xfId="56"/>
    <cellStyle name="20% - Accent6 6" xfId="57"/>
    <cellStyle name="20% - Accent6 7" xfId="58"/>
    <cellStyle name="20% - Accent6 8" xfId="59"/>
    <cellStyle name="20% - Accent6 9" xfId="60"/>
    <cellStyle name="40% - Accent1 10" xfId="62"/>
    <cellStyle name="40% - Accent1 2" xfId="61"/>
    <cellStyle name="40% - Accent1 2 2" xfId="63"/>
    <cellStyle name="40% - Accent1 2 3" xfId="433"/>
    <cellStyle name="40% - Accent1 3" xfId="64"/>
    <cellStyle name="40% - Accent1 4" xfId="65"/>
    <cellStyle name="40% - Accent1 5" xfId="66"/>
    <cellStyle name="40% - Accent1 6" xfId="67"/>
    <cellStyle name="40% - Accent1 7" xfId="68"/>
    <cellStyle name="40% - Accent1 8" xfId="69"/>
    <cellStyle name="40% - Accent1 9" xfId="70"/>
    <cellStyle name="40% - Accent2 10" xfId="72"/>
    <cellStyle name="40% - Accent2 2" xfId="71"/>
    <cellStyle name="40% - Accent2 2 2" xfId="73"/>
    <cellStyle name="40% - Accent2 2 3" xfId="434"/>
    <cellStyle name="40% - Accent2 3" xfId="74"/>
    <cellStyle name="40% - Accent2 4" xfId="75"/>
    <cellStyle name="40% - Accent2 5" xfId="76"/>
    <cellStyle name="40% - Accent2 6" xfId="77"/>
    <cellStyle name="40% - Accent2 7" xfId="78"/>
    <cellStyle name="40% - Accent2 8" xfId="79"/>
    <cellStyle name="40% - Accent2 9" xfId="80"/>
    <cellStyle name="40% - Accent3 10" xfId="82"/>
    <cellStyle name="40% - Accent3 2" xfId="81"/>
    <cellStyle name="40% - Accent3 2 2" xfId="83"/>
    <cellStyle name="40% - Accent3 2 3" xfId="435"/>
    <cellStyle name="40% - Accent3 3" xfId="84"/>
    <cellStyle name="40% - Accent3 4" xfId="85"/>
    <cellStyle name="40% - Accent3 5" xfId="86"/>
    <cellStyle name="40% - Accent3 6" xfId="87"/>
    <cellStyle name="40% - Accent3 7" xfId="88"/>
    <cellStyle name="40% - Accent3 8" xfId="89"/>
    <cellStyle name="40% - Accent3 9" xfId="90"/>
    <cellStyle name="40% - Accent4 10" xfId="92"/>
    <cellStyle name="40% - Accent4 2" xfId="91"/>
    <cellStyle name="40% - Accent4 2 2" xfId="93"/>
    <cellStyle name="40% - Accent4 2 3" xfId="436"/>
    <cellStyle name="40% - Accent4 3" xfId="94"/>
    <cellStyle name="40% - Accent4 4" xfId="95"/>
    <cellStyle name="40% - Accent4 5" xfId="96"/>
    <cellStyle name="40% - Accent4 6" xfId="97"/>
    <cellStyle name="40% - Accent4 7" xfId="98"/>
    <cellStyle name="40% - Accent4 8" xfId="99"/>
    <cellStyle name="40% - Accent4 9" xfId="100"/>
    <cellStyle name="40% - Accent5 10" xfId="102"/>
    <cellStyle name="40% - Accent5 2" xfId="101"/>
    <cellStyle name="40% - Accent5 2 2" xfId="103"/>
    <cellStyle name="40% - Accent5 2 3" xfId="437"/>
    <cellStyle name="40% - Accent5 3" xfId="104"/>
    <cellStyle name="40% - Accent5 4" xfId="105"/>
    <cellStyle name="40% - Accent5 5" xfId="106"/>
    <cellStyle name="40% - Accent5 6" xfId="107"/>
    <cellStyle name="40% - Accent5 7" xfId="108"/>
    <cellStyle name="40% - Accent5 8" xfId="109"/>
    <cellStyle name="40% - Accent5 9" xfId="110"/>
    <cellStyle name="40% - Accent6 10" xfId="112"/>
    <cellStyle name="40% - Accent6 2" xfId="111"/>
    <cellStyle name="40% - Accent6 2 2" xfId="113"/>
    <cellStyle name="40% - Accent6 2 3" xfId="438"/>
    <cellStyle name="40% - Accent6 3" xfId="114"/>
    <cellStyle name="40% - Accent6 4" xfId="115"/>
    <cellStyle name="40% - Accent6 5" xfId="116"/>
    <cellStyle name="40% - Accent6 6" xfId="117"/>
    <cellStyle name="40% - Accent6 7" xfId="118"/>
    <cellStyle name="40% - Accent6 8" xfId="119"/>
    <cellStyle name="40% - Accent6 9" xfId="120"/>
    <cellStyle name="60% - Accent1 10" xfId="122"/>
    <cellStyle name="60% - Accent1 2" xfId="121"/>
    <cellStyle name="60% - Accent1 2 2" xfId="123"/>
    <cellStyle name="60% - Accent1 2 3" xfId="439"/>
    <cellStyle name="60% - Accent1 3" xfId="124"/>
    <cellStyle name="60% - Accent1 4" xfId="125"/>
    <cellStyle name="60% - Accent1 5" xfId="126"/>
    <cellStyle name="60% - Accent1 6" xfId="127"/>
    <cellStyle name="60% - Accent1 7" xfId="128"/>
    <cellStyle name="60% - Accent1 8" xfId="129"/>
    <cellStyle name="60% - Accent1 9" xfId="130"/>
    <cellStyle name="60% - Accent2 10" xfId="132"/>
    <cellStyle name="60% - Accent2 2" xfId="131"/>
    <cellStyle name="60% - Accent2 2 2" xfId="133"/>
    <cellStyle name="60% - Accent2 2 3" xfId="440"/>
    <cellStyle name="60% - Accent2 3" xfId="134"/>
    <cellStyle name="60% - Accent2 4" xfId="135"/>
    <cellStyle name="60% - Accent2 5" xfId="136"/>
    <cellStyle name="60% - Accent2 6" xfId="137"/>
    <cellStyle name="60% - Accent2 7" xfId="138"/>
    <cellStyle name="60% - Accent2 8" xfId="139"/>
    <cellStyle name="60% - Accent2 9" xfId="140"/>
    <cellStyle name="60% - Accent3 10" xfId="142"/>
    <cellStyle name="60% - Accent3 2" xfId="141"/>
    <cellStyle name="60% - Accent3 2 2" xfId="143"/>
    <cellStyle name="60% - Accent3 2 3" xfId="441"/>
    <cellStyle name="60% - Accent3 3" xfId="144"/>
    <cellStyle name="60% - Accent3 4" xfId="145"/>
    <cellStyle name="60% - Accent3 5" xfId="146"/>
    <cellStyle name="60% - Accent3 6" xfId="147"/>
    <cellStyle name="60% - Accent3 7" xfId="148"/>
    <cellStyle name="60% - Accent3 8" xfId="149"/>
    <cellStyle name="60% - Accent3 9" xfId="150"/>
    <cellStyle name="60% - Accent4 10" xfId="152"/>
    <cellStyle name="60% - Accent4 2" xfId="151"/>
    <cellStyle name="60% - Accent4 2 2" xfId="153"/>
    <cellStyle name="60% - Accent4 2 3" xfId="442"/>
    <cellStyle name="60% - Accent4 3" xfId="154"/>
    <cellStyle name="60% - Accent4 4" xfId="155"/>
    <cellStyle name="60% - Accent4 5" xfId="156"/>
    <cellStyle name="60% - Accent4 6" xfId="157"/>
    <cellStyle name="60% - Accent4 7" xfId="158"/>
    <cellStyle name="60% - Accent4 8" xfId="159"/>
    <cellStyle name="60% - Accent4 9" xfId="160"/>
    <cellStyle name="60% - Accent5 10" xfId="162"/>
    <cellStyle name="60% - Accent5 2" xfId="161"/>
    <cellStyle name="60% - Accent5 2 2" xfId="163"/>
    <cellStyle name="60% - Accent5 2 3" xfId="443"/>
    <cellStyle name="60% - Accent5 3" xfId="164"/>
    <cellStyle name="60% - Accent5 4" xfId="165"/>
    <cellStyle name="60% - Accent5 5" xfId="166"/>
    <cellStyle name="60% - Accent5 6" xfId="167"/>
    <cellStyle name="60% - Accent5 7" xfId="168"/>
    <cellStyle name="60% - Accent5 8" xfId="169"/>
    <cellStyle name="60% - Accent5 9" xfId="170"/>
    <cellStyle name="60% - Accent6 10" xfId="172"/>
    <cellStyle name="60% - Accent6 2" xfId="171"/>
    <cellStyle name="60% - Accent6 2 2" xfId="173"/>
    <cellStyle name="60% - Accent6 2 3" xfId="444"/>
    <cellStyle name="60% - Accent6 3" xfId="174"/>
    <cellStyle name="60% - Accent6 4" xfId="175"/>
    <cellStyle name="60% - Accent6 5" xfId="176"/>
    <cellStyle name="60% - Accent6 6" xfId="177"/>
    <cellStyle name="60% - Accent6 7" xfId="178"/>
    <cellStyle name="60% - Accent6 8" xfId="179"/>
    <cellStyle name="60% - Accent6 9" xfId="180"/>
    <cellStyle name="Accent1 10" xfId="182"/>
    <cellStyle name="Accent1 2" xfId="181"/>
    <cellStyle name="Accent1 2 2" xfId="183"/>
    <cellStyle name="Accent1 2 3" xfId="445"/>
    <cellStyle name="Accent1 3" xfId="184"/>
    <cellStyle name="Accent1 4" xfId="185"/>
    <cellStyle name="Accent1 5" xfId="186"/>
    <cellStyle name="Accent1 6" xfId="187"/>
    <cellStyle name="Accent1 7" xfId="188"/>
    <cellStyle name="Accent1 8" xfId="189"/>
    <cellStyle name="Accent1 9" xfId="190"/>
    <cellStyle name="Accent2 10" xfId="192"/>
    <cellStyle name="Accent2 2" xfId="191"/>
    <cellStyle name="Accent2 2 2" xfId="193"/>
    <cellStyle name="Accent2 2 3" xfId="446"/>
    <cellStyle name="Accent2 3" xfId="194"/>
    <cellStyle name="Accent2 4" xfId="195"/>
    <cellStyle name="Accent2 5" xfId="196"/>
    <cellStyle name="Accent2 6" xfId="197"/>
    <cellStyle name="Accent2 7" xfId="198"/>
    <cellStyle name="Accent2 8" xfId="199"/>
    <cellStyle name="Accent2 9" xfId="200"/>
    <cellStyle name="Accent3 10" xfId="202"/>
    <cellStyle name="Accent3 2" xfId="201"/>
    <cellStyle name="Accent3 2 2" xfId="203"/>
    <cellStyle name="Accent3 2 3" xfId="447"/>
    <cellStyle name="Accent3 3" xfId="204"/>
    <cellStyle name="Accent3 4" xfId="205"/>
    <cellStyle name="Accent3 5" xfId="206"/>
    <cellStyle name="Accent3 6" xfId="207"/>
    <cellStyle name="Accent3 7" xfId="208"/>
    <cellStyle name="Accent3 8" xfId="209"/>
    <cellStyle name="Accent3 9" xfId="210"/>
    <cellStyle name="Accent4 10" xfId="212"/>
    <cellStyle name="Accent4 2" xfId="211"/>
    <cellStyle name="Accent4 2 2" xfId="213"/>
    <cellStyle name="Accent4 2 3" xfId="448"/>
    <cellStyle name="Accent4 3" xfId="214"/>
    <cellStyle name="Accent4 4" xfId="215"/>
    <cellStyle name="Accent4 5" xfId="216"/>
    <cellStyle name="Accent4 6" xfId="217"/>
    <cellStyle name="Accent4 7" xfId="218"/>
    <cellStyle name="Accent4 8" xfId="219"/>
    <cellStyle name="Accent4 9" xfId="220"/>
    <cellStyle name="Accent5 10" xfId="222"/>
    <cellStyle name="Accent5 2" xfId="221"/>
    <cellStyle name="Accent5 2 2" xfId="223"/>
    <cellStyle name="Accent5 2 3" xfId="449"/>
    <cellStyle name="Accent5 3" xfId="224"/>
    <cellStyle name="Accent5 4" xfId="225"/>
    <cellStyle name="Accent5 5" xfId="226"/>
    <cellStyle name="Accent5 6" xfId="227"/>
    <cellStyle name="Accent5 7" xfId="228"/>
    <cellStyle name="Accent5 8" xfId="229"/>
    <cellStyle name="Accent5 9" xfId="230"/>
    <cellStyle name="Accent6 10" xfId="232"/>
    <cellStyle name="Accent6 2" xfId="231"/>
    <cellStyle name="Accent6 2 2" xfId="233"/>
    <cellStyle name="Accent6 2 3" xfId="450"/>
    <cellStyle name="Accent6 3" xfId="234"/>
    <cellStyle name="Accent6 4" xfId="235"/>
    <cellStyle name="Accent6 5" xfId="236"/>
    <cellStyle name="Accent6 6" xfId="237"/>
    <cellStyle name="Accent6 7" xfId="238"/>
    <cellStyle name="Accent6 8" xfId="239"/>
    <cellStyle name="Accent6 9" xfId="240"/>
    <cellStyle name="Bad 10" xfId="242"/>
    <cellStyle name="Bad 2" xfId="241"/>
    <cellStyle name="Bad 2 2" xfId="243"/>
    <cellStyle name="Bad 2 3" xfId="451"/>
    <cellStyle name="Bad 3" xfId="244"/>
    <cellStyle name="Bad 4" xfId="245"/>
    <cellStyle name="Bad 5" xfId="246"/>
    <cellStyle name="Bad 6" xfId="247"/>
    <cellStyle name="Bad 7" xfId="248"/>
    <cellStyle name="Bad 8" xfId="249"/>
    <cellStyle name="Bad 9" xfId="250"/>
    <cellStyle name="Calculation 10" xfId="252"/>
    <cellStyle name="Calculation 2" xfId="251"/>
    <cellStyle name="Calculation 2 2" xfId="253"/>
    <cellStyle name="Calculation 2 3" xfId="452"/>
    <cellStyle name="Calculation 2 4" xfId="472"/>
    <cellStyle name="Calculation 2 5" xfId="473"/>
    <cellStyle name="Calculation 2 6" xfId="474"/>
    <cellStyle name="Calculation 3" xfId="254"/>
    <cellStyle name="Calculation 4" xfId="255"/>
    <cellStyle name="Calculation 5" xfId="256"/>
    <cellStyle name="Calculation 6" xfId="257"/>
    <cellStyle name="Calculation 7" xfId="258"/>
    <cellStyle name="Calculation 8" xfId="259"/>
    <cellStyle name="Calculation 9" xfId="260"/>
    <cellStyle name="Check Cell 10" xfId="262"/>
    <cellStyle name="Check Cell 2" xfId="261"/>
    <cellStyle name="Check Cell 2 2" xfId="263"/>
    <cellStyle name="Check Cell 2 3" xfId="453"/>
    <cellStyle name="Check Cell 3" xfId="264"/>
    <cellStyle name="Check Cell 4" xfId="265"/>
    <cellStyle name="Check Cell 5" xfId="266"/>
    <cellStyle name="Check Cell 6" xfId="267"/>
    <cellStyle name="Check Cell 7" xfId="268"/>
    <cellStyle name="Check Cell 8" xfId="269"/>
    <cellStyle name="Check Cell 9" xfId="270"/>
    <cellStyle name="Comma 2" xfId="476"/>
    <cellStyle name="Comma 3" xfId="477"/>
    <cellStyle name="Comma 4" xfId="475"/>
    <cellStyle name="Comma 4 2" xfId="509"/>
    <cellStyle name="Comma0" xfId="271"/>
    <cellStyle name="Comma0 2" xfId="272"/>
    <cellStyle name="Comma0 2 2" xfId="496"/>
    <cellStyle name="Comma0 3" xfId="468"/>
    <cellStyle name="Comma0 3 2" xfId="505"/>
    <cellStyle name="Currency0" xfId="273"/>
    <cellStyle name="Currency0 2" xfId="274"/>
    <cellStyle name="Currency0 2 2" xfId="497"/>
    <cellStyle name="Currency0 3" xfId="469"/>
    <cellStyle name="Currency0 3 2" xfId="506"/>
    <cellStyle name="Explanatory Text 10" xfId="276"/>
    <cellStyle name="Explanatory Text 2" xfId="275"/>
    <cellStyle name="Explanatory Text 2 2" xfId="277"/>
    <cellStyle name="Explanatory Text 2 3" xfId="454"/>
    <cellStyle name="Explanatory Text 3" xfId="278"/>
    <cellStyle name="Explanatory Text 4" xfId="279"/>
    <cellStyle name="Explanatory Text 5" xfId="280"/>
    <cellStyle name="Explanatory Text 6" xfId="281"/>
    <cellStyle name="Explanatory Text 7" xfId="282"/>
    <cellStyle name="Explanatory Text 8" xfId="283"/>
    <cellStyle name="Explanatory Text 9" xfId="284"/>
    <cellStyle name="Good 10" xfId="286"/>
    <cellStyle name="Good 2" xfId="285"/>
    <cellStyle name="Good 2 2" xfId="287"/>
    <cellStyle name="Good 2 3" xfId="455"/>
    <cellStyle name="Good 3" xfId="288"/>
    <cellStyle name="Good 4" xfId="289"/>
    <cellStyle name="Good 5" xfId="290"/>
    <cellStyle name="Good 6" xfId="291"/>
    <cellStyle name="Good 7" xfId="292"/>
    <cellStyle name="Good 8" xfId="293"/>
    <cellStyle name="Good 9" xfId="294"/>
    <cellStyle name="Heading 1 10" xfId="296"/>
    <cellStyle name="Heading 1 2" xfId="295"/>
    <cellStyle name="Heading 1 2 2" xfId="297"/>
    <cellStyle name="Heading 1 2 3" xfId="456"/>
    <cellStyle name="Heading 1 3" xfId="298"/>
    <cellStyle name="Heading 1 4" xfId="299"/>
    <cellStyle name="Heading 1 5" xfId="300"/>
    <cellStyle name="Heading 1 6" xfId="301"/>
    <cellStyle name="Heading 1 7" xfId="302"/>
    <cellStyle name="Heading 1 8" xfId="303"/>
    <cellStyle name="Heading 1 9" xfId="304"/>
    <cellStyle name="Heading 2 10" xfId="306"/>
    <cellStyle name="Heading 2 2" xfId="305"/>
    <cellStyle name="Heading 2 2 2" xfId="307"/>
    <cellStyle name="Heading 2 2 3" xfId="457"/>
    <cellStyle name="Heading 2 3" xfId="308"/>
    <cellStyle name="Heading 2 4" xfId="309"/>
    <cellStyle name="Heading 2 5" xfId="310"/>
    <cellStyle name="Heading 2 6" xfId="311"/>
    <cellStyle name="Heading 2 7" xfId="312"/>
    <cellStyle name="Heading 2 8" xfId="313"/>
    <cellStyle name="Heading 2 9" xfId="314"/>
    <cellStyle name="Heading 3 10" xfId="316"/>
    <cellStyle name="Heading 3 2" xfId="315"/>
    <cellStyle name="Heading 3 2 2" xfId="317"/>
    <cellStyle name="Heading 3 2 3" xfId="458"/>
    <cellStyle name="Heading 3 3" xfId="318"/>
    <cellStyle name="Heading 3 4" xfId="319"/>
    <cellStyle name="Heading 3 5" xfId="320"/>
    <cellStyle name="Heading 3 6" xfId="321"/>
    <cellStyle name="Heading 3 7" xfId="322"/>
    <cellStyle name="Heading 3 8" xfId="323"/>
    <cellStyle name="Heading 3 9" xfId="324"/>
    <cellStyle name="Heading 4 10" xfId="326"/>
    <cellStyle name="Heading 4 2" xfId="325"/>
    <cellStyle name="Heading 4 2 2" xfId="327"/>
    <cellStyle name="Heading 4 2 3" xfId="459"/>
    <cellStyle name="Heading 4 3" xfId="328"/>
    <cellStyle name="Heading 4 4" xfId="329"/>
    <cellStyle name="Heading 4 5" xfId="330"/>
    <cellStyle name="Heading 4 6" xfId="331"/>
    <cellStyle name="Heading 4 7" xfId="332"/>
    <cellStyle name="Heading 4 8" xfId="333"/>
    <cellStyle name="Heading 4 9" xfId="334"/>
    <cellStyle name="Input 10" xfId="336"/>
    <cellStyle name="Input 2" xfId="335"/>
    <cellStyle name="Input 2 2" xfId="337"/>
    <cellStyle name="Input 2 3" xfId="460"/>
    <cellStyle name="Input 2 4" xfId="478"/>
    <cellStyle name="Input 2 5" xfId="479"/>
    <cellStyle name="Input 2 6" xfId="480"/>
    <cellStyle name="Input 3" xfId="338"/>
    <cellStyle name="Input 4" xfId="339"/>
    <cellStyle name="Input 5" xfId="340"/>
    <cellStyle name="Input 6" xfId="341"/>
    <cellStyle name="Input 7" xfId="342"/>
    <cellStyle name="Input 8" xfId="343"/>
    <cellStyle name="Input 9" xfId="344"/>
    <cellStyle name="Linked Cell 10" xfId="346"/>
    <cellStyle name="Linked Cell 2" xfId="345"/>
    <cellStyle name="Linked Cell 2 2" xfId="347"/>
    <cellStyle name="Linked Cell 2 3" xfId="461"/>
    <cellStyle name="Linked Cell 3" xfId="348"/>
    <cellStyle name="Linked Cell 4" xfId="349"/>
    <cellStyle name="Linked Cell 5" xfId="350"/>
    <cellStyle name="Linked Cell 6" xfId="351"/>
    <cellStyle name="Linked Cell 7" xfId="352"/>
    <cellStyle name="Linked Cell 8" xfId="353"/>
    <cellStyle name="Linked Cell 9" xfId="354"/>
    <cellStyle name="Neutral 10" xfId="356"/>
    <cellStyle name="Neutral 2" xfId="355"/>
    <cellStyle name="Neutral 2 2" xfId="357"/>
    <cellStyle name="Neutral 2 3" xfId="462"/>
    <cellStyle name="Neutral 3" xfId="358"/>
    <cellStyle name="Neutral 4" xfId="359"/>
    <cellStyle name="Neutral 5" xfId="360"/>
    <cellStyle name="Neutral 6" xfId="361"/>
    <cellStyle name="Neutral 7" xfId="362"/>
    <cellStyle name="Neutral 8" xfId="363"/>
    <cellStyle name="Neutral 9" xfId="364"/>
    <cellStyle name="Normal" xfId="0" builtinId="0"/>
    <cellStyle name="Normal 10" xfId="365"/>
    <cellStyle name="Normal 10 2" xfId="498"/>
    <cellStyle name="Normal 11" xfId="471"/>
    <cellStyle name="Normal 11 2" xfId="508"/>
    <cellStyle name="Normal 18" xfId="511"/>
    <cellStyle name="Normal 2" xfId="481"/>
    <cellStyle name="Normal 2 2" xfId="366"/>
    <cellStyle name="Normal 2 2 2" xfId="482"/>
    <cellStyle name="Normal 2 3" xfId="426"/>
    <cellStyle name="Normal 2 3 2" xfId="470"/>
    <cellStyle name="Normal 2 3 2 2" xfId="507"/>
    <cellStyle name="Normal 3" xfId="367"/>
    <cellStyle name="Normal 3 2" xfId="425"/>
    <cellStyle name="Normal 3 2 2" xfId="484"/>
    <cellStyle name="Normal 3 2 3" xfId="504"/>
    <cellStyle name="Normal 3 3" xfId="424"/>
    <cellStyle name="Normal 3 4" xfId="483"/>
    <cellStyle name="Normal 4" xfId="368"/>
    <cellStyle name="Normal 4 2" xfId="485"/>
    <cellStyle name="Normal 4 3" xfId="499"/>
    <cellStyle name="Normal 5" xfId="369"/>
    <cellStyle name="Normal 5 2" xfId="486"/>
    <cellStyle name="Normal 5 3" xfId="510"/>
    <cellStyle name="Normal 5 4" xfId="514"/>
    <cellStyle name="Normal 6" xfId="370"/>
    <cellStyle name="Normal 6 2" xfId="500"/>
    <cellStyle name="Normal 7" xfId="371"/>
    <cellStyle name="Normal 7 2" xfId="501"/>
    <cellStyle name="Normal 8" xfId="372"/>
    <cellStyle name="Normal 8 2" xfId="502"/>
    <cellStyle name="Normal 9" xfId="373"/>
    <cellStyle name="Normal 9 2" xfId="503"/>
    <cellStyle name="Normal_Sheet1" xfId="513"/>
    <cellStyle name="Normal_Sheet1_1" xfId="512"/>
    <cellStyle name="Normal_Sheet1_3" xfId="515"/>
    <cellStyle name="Note 10" xfId="375"/>
    <cellStyle name="Note 2" xfId="374"/>
    <cellStyle name="Note 2 2" xfId="376"/>
    <cellStyle name="Note 2 3" xfId="463"/>
    <cellStyle name="Note 2 4" xfId="487"/>
    <cellStyle name="Note 2 5" xfId="488"/>
    <cellStyle name="Note 2 6" xfId="489"/>
    <cellStyle name="Note 3" xfId="377"/>
    <cellStyle name="Note 4" xfId="378"/>
    <cellStyle name="Note 5" xfId="379"/>
    <cellStyle name="Note 6" xfId="380"/>
    <cellStyle name="Note 7" xfId="381"/>
    <cellStyle name="Note 8" xfId="382"/>
    <cellStyle name="Note 9" xfId="383"/>
    <cellStyle name="Output 10" xfId="385"/>
    <cellStyle name="Output 2" xfId="384"/>
    <cellStyle name="Output 2 2" xfId="386"/>
    <cellStyle name="Output 2 3" xfId="464"/>
    <cellStyle name="Output 2 4" xfId="490"/>
    <cellStyle name="Output 2 5" xfId="491"/>
    <cellStyle name="Output 2 6" xfId="492"/>
    <cellStyle name="Output 3" xfId="387"/>
    <cellStyle name="Output 4" xfId="388"/>
    <cellStyle name="Output 5" xfId="389"/>
    <cellStyle name="Output 6" xfId="390"/>
    <cellStyle name="Output 7" xfId="391"/>
    <cellStyle name="Output 8" xfId="392"/>
    <cellStyle name="Output 9" xfId="393"/>
    <cellStyle name="Title 10" xfId="395"/>
    <cellStyle name="Title 2" xfId="394"/>
    <cellStyle name="Title 2 2" xfId="396"/>
    <cellStyle name="Title 2 3" xfId="465"/>
    <cellStyle name="Title 3" xfId="397"/>
    <cellStyle name="Title 4" xfId="398"/>
    <cellStyle name="Title 5" xfId="399"/>
    <cellStyle name="Title 6" xfId="400"/>
    <cellStyle name="Title 7" xfId="401"/>
    <cellStyle name="Title 8" xfId="402"/>
    <cellStyle name="Title 9" xfId="403"/>
    <cellStyle name="Total 10" xfId="405"/>
    <cellStyle name="Total 2" xfId="404"/>
    <cellStyle name="Total 2 2" xfId="406"/>
    <cellStyle name="Total 2 3" xfId="466"/>
    <cellStyle name="Total 2 4" xfId="493"/>
    <cellStyle name="Total 2 5" xfId="494"/>
    <cellStyle name="Total 2 6" xfId="495"/>
    <cellStyle name="Total 3" xfId="407"/>
    <cellStyle name="Total 4" xfId="408"/>
    <cellStyle name="Total 5" xfId="409"/>
    <cellStyle name="Total 6" xfId="410"/>
    <cellStyle name="Total 7" xfId="411"/>
    <cellStyle name="Total 8" xfId="412"/>
    <cellStyle name="Total 9" xfId="413"/>
    <cellStyle name="Warning Text 10" xfId="415"/>
    <cellStyle name="Warning Text 2" xfId="414"/>
    <cellStyle name="Warning Text 2 2" xfId="416"/>
    <cellStyle name="Warning Text 2 3" xfId="467"/>
    <cellStyle name="Warning Text 3" xfId="417"/>
    <cellStyle name="Warning Text 4" xfId="418"/>
    <cellStyle name="Warning Text 5" xfId="419"/>
    <cellStyle name="Warning Text 6" xfId="420"/>
    <cellStyle name="Warning Text 7" xfId="421"/>
    <cellStyle name="Warning Text 8" xfId="422"/>
    <cellStyle name="Warning Text 9" xfId="423"/>
  </cellStyles>
  <dxfs count="1">
    <dxf>
      <fill>
        <patternFill>
          <bgColor indexed="3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48"/>
  <sheetViews>
    <sheetView tabSelected="1" topLeftCell="C1" workbookViewId="0">
      <selection sqref="A1:A3"/>
    </sheetView>
  </sheetViews>
  <sheetFormatPr defaultRowHeight="15" x14ac:dyDescent="0.25"/>
  <cols>
    <col min="1" max="1" width="9.7109375" style="14" hidden="1" customWidth="1"/>
    <col min="2" max="2" width="7.85546875" style="14" hidden="1" customWidth="1"/>
    <col min="3" max="3" width="63.28515625" style="11" customWidth="1"/>
    <col min="4" max="4" width="17.7109375" style="11" customWidth="1"/>
    <col min="5" max="5" width="12.5703125" style="11" customWidth="1"/>
    <col min="6" max="6" width="12.85546875" style="11" customWidth="1"/>
    <col min="7" max="7" width="12.7109375" style="11" bestFit="1" customWidth="1"/>
    <col min="8" max="8" width="13.5703125" style="11" customWidth="1"/>
    <col min="9" max="9" width="4.85546875" style="11" customWidth="1"/>
    <col min="10" max="10" width="13.7109375" style="57" customWidth="1"/>
    <col min="11" max="11" width="9.140625" style="11"/>
    <col min="12" max="12" width="4.140625" style="11" customWidth="1"/>
    <col min="13" max="13" width="12.85546875" style="57" customWidth="1"/>
    <col min="14" max="14" width="9.140625" style="11"/>
    <col min="15" max="15" width="3.7109375" style="11" customWidth="1"/>
    <col min="16" max="16" width="13" style="57" customWidth="1"/>
    <col min="17" max="17" width="9.140625" style="11"/>
    <col min="18" max="18" width="3.85546875" style="11" customWidth="1"/>
    <col min="19" max="19" width="13.140625" style="11" customWidth="1"/>
    <col min="20" max="20" width="12" style="11" customWidth="1"/>
    <col min="21" max="21" width="10.85546875" style="11" customWidth="1"/>
    <col min="22" max="22" width="12.140625" style="11" customWidth="1"/>
    <col min="23" max="23" width="11.28515625" style="11" customWidth="1"/>
    <col min="24" max="24" width="15.5703125" style="11" customWidth="1"/>
    <col min="25" max="25" width="12.28515625" style="14" customWidth="1"/>
    <col min="26" max="26" width="11.42578125" style="11" customWidth="1"/>
    <col min="27" max="27" width="13.7109375" style="11" customWidth="1"/>
    <col min="28" max="28" width="12.42578125" style="11" customWidth="1"/>
    <col min="29" max="29" width="12.5703125" style="14" customWidth="1"/>
  </cols>
  <sheetData>
    <row r="1" spans="1:30" s="3" customFormat="1" ht="24" customHeight="1" x14ac:dyDescent="0.25">
      <c r="A1" s="313" t="s">
        <v>81</v>
      </c>
      <c r="B1" s="349" t="s">
        <v>65</v>
      </c>
      <c r="C1" s="325" t="s">
        <v>54</v>
      </c>
      <c r="D1" s="328" t="s">
        <v>55</v>
      </c>
      <c r="E1" s="328" t="s">
        <v>56</v>
      </c>
      <c r="F1" s="328" t="s">
        <v>57</v>
      </c>
      <c r="G1" s="328" t="s">
        <v>58</v>
      </c>
      <c r="H1" s="344" t="s">
        <v>59</v>
      </c>
      <c r="I1" s="345"/>
      <c r="J1" s="344" t="s">
        <v>60</v>
      </c>
      <c r="K1" s="349"/>
      <c r="L1" s="350"/>
      <c r="M1" s="331" t="s">
        <v>61</v>
      </c>
      <c r="N1" s="328"/>
      <c r="O1" s="332"/>
      <c r="P1" s="328" t="s">
        <v>62</v>
      </c>
      <c r="Q1" s="328"/>
      <c r="R1" s="336"/>
      <c r="S1" s="338" t="s">
        <v>63</v>
      </c>
      <c r="T1" s="338"/>
      <c r="U1" s="338"/>
      <c r="V1" s="338"/>
      <c r="W1" s="338"/>
      <c r="X1" s="338"/>
      <c r="Y1" s="339"/>
      <c r="Z1" s="323" t="s">
        <v>64</v>
      </c>
      <c r="AA1" s="323"/>
      <c r="AB1" s="323"/>
      <c r="AC1" s="324"/>
      <c r="AD1" s="5"/>
    </row>
    <row r="2" spans="1:30" s="3" customFormat="1" ht="76.5" customHeight="1" x14ac:dyDescent="0.25">
      <c r="A2" s="314"/>
      <c r="B2" s="354"/>
      <c r="C2" s="326"/>
      <c r="D2" s="329"/>
      <c r="E2" s="340"/>
      <c r="F2" s="342"/>
      <c r="G2" s="340"/>
      <c r="H2" s="346"/>
      <c r="I2" s="347"/>
      <c r="J2" s="351"/>
      <c r="K2" s="352"/>
      <c r="L2" s="353"/>
      <c r="M2" s="333"/>
      <c r="N2" s="334"/>
      <c r="O2" s="335"/>
      <c r="P2" s="337"/>
      <c r="Q2" s="337"/>
      <c r="R2" s="337"/>
      <c r="S2" s="299" t="s">
        <v>66</v>
      </c>
      <c r="T2" s="299" t="s">
        <v>67</v>
      </c>
      <c r="U2" s="302" t="s">
        <v>68</v>
      </c>
      <c r="V2" s="299" t="s">
        <v>69</v>
      </c>
      <c r="W2" s="299" t="s">
        <v>70</v>
      </c>
      <c r="X2" s="299" t="s">
        <v>71</v>
      </c>
      <c r="Y2" s="300" t="s">
        <v>72</v>
      </c>
      <c r="Z2" s="299" t="s">
        <v>73</v>
      </c>
      <c r="AA2" s="299" t="s">
        <v>74</v>
      </c>
      <c r="AB2" s="299" t="s">
        <v>75</v>
      </c>
      <c r="AC2" s="309" t="s">
        <v>76</v>
      </c>
      <c r="AD2" s="5"/>
    </row>
    <row r="3" spans="1:30" s="3" customFormat="1" ht="23.25" customHeight="1" thickBot="1" x14ac:dyDescent="0.3">
      <c r="A3" s="314"/>
      <c r="B3" s="354"/>
      <c r="C3" s="327"/>
      <c r="D3" s="330"/>
      <c r="E3" s="341"/>
      <c r="F3" s="343"/>
      <c r="G3" s="341"/>
      <c r="H3" s="348"/>
      <c r="I3" s="347"/>
      <c r="J3" s="303" t="s">
        <v>77</v>
      </c>
      <c r="K3" s="304" t="s">
        <v>78</v>
      </c>
      <c r="L3" s="298"/>
      <c r="M3" s="303" t="s">
        <v>77</v>
      </c>
      <c r="N3" s="303" t="s">
        <v>79</v>
      </c>
      <c r="O3" s="305"/>
      <c r="P3" s="306" t="s">
        <v>77</v>
      </c>
      <c r="Q3" s="303" t="s">
        <v>79</v>
      </c>
      <c r="R3" s="301"/>
      <c r="S3" s="307" t="s">
        <v>80</v>
      </c>
      <c r="T3" s="302" t="s">
        <v>80</v>
      </c>
      <c r="U3" s="307" t="s">
        <v>80</v>
      </c>
      <c r="V3" s="302" t="s">
        <v>80</v>
      </c>
      <c r="W3" s="307" t="s">
        <v>80</v>
      </c>
      <c r="X3" s="307" t="s">
        <v>80</v>
      </c>
      <c r="Y3" s="308" t="s">
        <v>80</v>
      </c>
      <c r="Z3" s="307" t="s">
        <v>80</v>
      </c>
      <c r="AA3" s="307" t="s">
        <v>80</v>
      </c>
      <c r="AB3" s="307" t="s">
        <v>80</v>
      </c>
      <c r="AC3" s="310" t="s">
        <v>80</v>
      </c>
      <c r="AD3" s="5"/>
    </row>
    <row r="4" spans="1:30" s="3" customFormat="1" ht="15" customHeight="1" thickBot="1" x14ac:dyDescent="0.3">
      <c r="A4" s="271"/>
      <c r="B4" s="281"/>
      <c r="C4" s="282" t="s">
        <v>83</v>
      </c>
      <c r="D4" s="272"/>
      <c r="E4" s="273"/>
      <c r="F4" s="274"/>
      <c r="G4" s="273"/>
      <c r="H4" s="273"/>
      <c r="I4" s="273"/>
      <c r="J4" s="275"/>
      <c r="K4" s="276"/>
      <c r="L4" s="277"/>
      <c r="M4" s="275"/>
      <c r="N4" s="275"/>
      <c r="O4" s="278"/>
      <c r="P4" s="275"/>
      <c r="Q4" s="275"/>
      <c r="R4" s="279"/>
      <c r="S4" s="171"/>
      <c r="T4" s="171"/>
      <c r="U4" s="171"/>
      <c r="V4" s="171"/>
      <c r="W4" s="171"/>
      <c r="X4" s="171"/>
      <c r="Y4" s="280"/>
      <c r="Z4" s="171"/>
      <c r="AA4" s="171"/>
      <c r="AB4" s="171"/>
      <c r="AC4" s="172"/>
      <c r="AD4" s="1"/>
    </row>
    <row r="5" spans="1:30" s="10" customFormat="1" x14ac:dyDescent="0.25">
      <c r="A5" s="311">
        <v>1</v>
      </c>
      <c r="B5" s="267">
        <v>97</v>
      </c>
      <c r="C5" s="266" t="s">
        <v>0</v>
      </c>
      <c r="D5" s="83">
        <v>273911</v>
      </c>
      <c r="E5" s="84">
        <v>34941</v>
      </c>
      <c r="F5" s="84">
        <v>0</v>
      </c>
      <c r="G5" s="84">
        <v>1032606</v>
      </c>
      <c r="H5" s="268">
        <v>1032606</v>
      </c>
      <c r="I5" s="269"/>
      <c r="J5" s="270">
        <v>350429.3</v>
      </c>
      <c r="K5" s="86">
        <f t="shared" ref="K5" si="0">(J5*1000)/H5</f>
        <v>339.36399749759346</v>
      </c>
      <c r="L5" s="87"/>
      <c r="M5" s="88">
        <v>199696.37</v>
      </c>
      <c r="N5" s="86">
        <f t="shared" ref="N5" si="1">(M5*1000)/H5</f>
        <v>193.39067369354817</v>
      </c>
      <c r="O5" s="153"/>
      <c r="P5" s="88">
        <v>150732.93</v>
      </c>
      <c r="Q5" s="86">
        <f t="shared" ref="Q5" si="2">(P5*1000)/H5</f>
        <v>145.97332380404529</v>
      </c>
      <c r="R5" s="154"/>
      <c r="S5" s="89">
        <v>1.6236256500241276E-2</v>
      </c>
      <c r="T5" s="97">
        <v>0</v>
      </c>
      <c r="U5" s="97">
        <v>4.3298348625528747E-2</v>
      </c>
      <c r="V5" s="97">
        <v>0.2342999286874699</v>
      </c>
      <c r="W5" s="97">
        <v>0.27136480882163677</v>
      </c>
      <c r="X5" s="97">
        <v>4.6627379616944135E-3</v>
      </c>
      <c r="Y5" s="184">
        <f t="shared" ref="Y5" si="3">S5+T5+U5+V5+W5+X5</f>
        <v>0.56986208059657106</v>
      </c>
      <c r="Z5" s="97">
        <v>0.17334032856270865</v>
      </c>
      <c r="AA5" s="155">
        <v>1.442231000661189E-4</v>
      </c>
      <c r="AB5" s="97">
        <v>0.25665336774065411</v>
      </c>
      <c r="AC5" s="207">
        <f t="shared" ref="AC5" si="4">Z5+AA5+AB5</f>
        <v>0.43013791940342888</v>
      </c>
    </row>
    <row r="6" spans="1:30" s="10" customFormat="1" x14ac:dyDescent="0.25">
      <c r="A6" s="204">
        <v>1</v>
      </c>
      <c r="B6" s="255">
        <v>1</v>
      </c>
      <c r="C6" s="238" t="s">
        <v>2</v>
      </c>
      <c r="D6" s="90">
        <v>143266</v>
      </c>
      <c r="E6" s="60">
        <v>28212</v>
      </c>
      <c r="F6" s="60">
        <v>0</v>
      </c>
      <c r="G6" s="60">
        <v>475414</v>
      </c>
      <c r="H6" s="137">
        <v>475414</v>
      </c>
      <c r="I6" s="61"/>
      <c r="J6" s="228">
        <v>197536.92</v>
      </c>
      <c r="K6" s="62">
        <f>(J6*1000)/H6</f>
        <v>415.50505454193609</v>
      </c>
      <c r="L6" s="63"/>
      <c r="M6" s="64">
        <v>107228.52</v>
      </c>
      <c r="N6" s="62">
        <f>(M6*1000)/H6</f>
        <v>225.54767003075216</v>
      </c>
      <c r="O6" s="138"/>
      <c r="P6" s="64">
        <v>90308.4</v>
      </c>
      <c r="Q6" s="62">
        <f>(P6*1000)/H6</f>
        <v>189.95738451118393</v>
      </c>
      <c r="R6" s="139"/>
      <c r="S6" s="65">
        <v>1.3260964076993809E-2</v>
      </c>
      <c r="T6" s="66">
        <v>0</v>
      </c>
      <c r="U6" s="66">
        <v>2.562928489519832E-2</v>
      </c>
      <c r="V6" s="66">
        <v>0.23660463066853527</v>
      </c>
      <c r="W6" s="66">
        <v>0.26368134118928249</v>
      </c>
      <c r="X6" s="66">
        <v>3.6515199285277905E-3</v>
      </c>
      <c r="Y6" s="180">
        <f>S6+T6+U6+V6+W6+X6</f>
        <v>0.54282774075853768</v>
      </c>
      <c r="Z6" s="66">
        <v>0</v>
      </c>
      <c r="AA6" s="140">
        <v>1.4914680253190137E-3</v>
      </c>
      <c r="AB6" s="66">
        <v>0.45568079121614324</v>
      </c>
      <c r="AC6" s="192">
        <f>Z6+AA6+AB6</f>
        <v>0.45717225924146226</v>
      </c>
    </row>
    <row r="7" spans="1:30" s="10" customFormat="1" x14ac:dyDescent="0.25">
      <c r="A7" s="205">
        <v>1</v>
      </c>
      <c r="B7" s="255">
        <v>270</v>
      </c>
      <c r="C7" s="238" t="s">
        <v>7</v>
      </c>
      <c r="D7" s="90">
        <v>302000</v>
      </c>
      <c r="E7" s="60">
        <v>93000</v>
      </c>
      <c r="F7" s="60">
        <v>0</v>
      </c>
      <c r="G7" s="60">
        <v>1220000</v>
      </c>
      <c r="H7" s="137">
        <v>1220000</v>
      </c>
      <c r="I7" s="61"/>
      <c r="J7" s="228">
        <v>492586.02</v>
      </c>
      <c r="K7" s="62">
        <f t="shared" ref="K7:K10" si="5">(J7*1000)/H7</f>
        <v>403.75903278688526</v>
      </c>
      <c r="L7" s="67"/>
      <c r="M7" s="64">
        <v>246191.42</v>
      </c>
      <c r="N7" s="62">
        <f t="shared" ref="N7:N10" si="6">(M7*1000)/H7</f>
        <v>201.79624590163934</v>
      </c>
      <c r="O7" s="67"/>
      <c r="P7" s="64">
        <v>246394.6</v>
      </c>
      <c r="Q7" s="62">
        <f t="shared" ref="Q7:Q10" si="7">(P7*1000)/H7</f>
        <v>201.96278688524589</v>
      </c>
      <c r="R7" s="98"/>
      <c r="S7" s="65">
        <v>1.3646753515254045E-2</v>
      </c>
      <c r="T7" s="66">
        <v>0</v>
      </c>
      <c r="U7" s="66">
        <v>2.8681690966381873E-2</v>
      </c>
      <c r="V7" s="66">
        <v>0.2785609709345791</v>
      </c>
      <c r="W7" s="66">
        <v>0.17661944608172192</v>
      </c>
      <c r="X7" s="66">
        <v>2.2849004119118118E-3</v>
      </c>
      <c r="Y7" s="180">
        <f t="shared" ref="Y7:Y10" si="8">S7+T7+U7+V7+W7+X7</f>
        <v>0.49979376190984875</v>
      </c>
      <c r="Z7" s="66">
        <v>0.2359296960965315</v>
      </c>
      <c r="AA7" s="66">
        <v>1.5232669412745413E-3</v>
      </c>
      <c r="AB7" s="66">
        <v>0.26275327505234514</v>
      </c>
      <c r="AC7" s="192">
        <f t="shared" ref="AC7:AC10" si="9">Z7+AA7+AB7</f>
        <v>0.50020623809015119</v>
      </c>
    </row>
    <row r="8" spans="1:30" s="10" customFormat="1" x14ac:dyDescent="0.25">
      <c r="A8" s="204">
        <v>1</v>
      </c>
      <c r="B8" s="255">
        <v>172</v>
      </c>
      <c r="C8" s="238" t="s">
        <v>12</v>
      </c>
      <c r="D8" s="90">
        <v>157814</v>
      </c>
      <c r="E8" s="60">
        <v>50369</v>
      </c>
      <c r="F8" s="60">
        <v>0</v>
      </c>
      <c r="G8" s="60">
        <v>525697</v>
      </c>
      <c r="H8" s="137">
        <v>525697</v>
      </c>
      <c r="I8" s="68"/>
      <c r="J8" s="228">
        <v>218014.23</v>
      </c>
      <c r="K8" s="62">
        <f t="shared" si="5"/>
        <v>414.71461697517771</v>
      </c>
      <c r="L8" s="63"/>
      <c r="M8" s="64">
        <v>99488.28</v>
      </c>
      <c r="N8" s="62">
        <f t="shared" si="6"/>
        <v>189.25023349952539</v>
      </c>
      <c r="O8" s="138"/>
      <c r="P8" s="64">
        <v>118525.95</v>
      </c>
      <c r="Q8" s="62">
        <f t="shared" si="7"/>
        <v>225.46438347565231</v>
      </c>
      <c r="R8" s="139"/>
      <c r="S8" s="65">
        <v>1.328624282919514E-2</v>
      </c>
      <c r="T8" s="66">
        <v>0</v>
      </c>
      <c r="U8" s="66">
        <v>4.3177365073830271E-2</v>
      </c>
      <c r="V8" s="66">
        <v>0.19558379285609018</v>
      </c>
      <c r="W8" s="66">
        <v>0.19991039117033779</v>
      </c>
      <c r="X8" s="66">
        <v>4.3806773530333312E-3</v>
      </c>
      <c r="Y8" s="180">
        <f t="shared" si="8"/>
        <v>0.45633846928248673</v>
      </c>
      <c r="Z8" s="66">
        <v>0</v>
      </c>
      <c r="AA8" s="140">
        <v>1.7036502617283284E-3</v>
      </c>
      <c r="AB8" s="66">
        <v>0.54195788045578486</v>
      </c>
      <c r="AC8" s="192">
        <f t="shared" si="9"/>
        <v>0.54366153071751322</v>
      </c>
    </row>
    <row r="9" spans="1:30" s="10" customFormat="1" x14ac:dyDescent="0.25">
      <c r="A9" s="205">
        <v>1</v>
      </c>
      <c r="B9" s="255">
        <v>20</v>
      </c>
      <c r="C9" s="238" t="s">
        <v>13</v>
      </c>
      <c r="D9" s="90">
        <v>444480</v>
      </c>
      <c r="E9" s="60">
        <v>499314</v>
      </c>
      <c r="F9" s="60">
        <v>0</v>
      </c>
      <c r="G9" s="60">
        <v>2516352</v>
      </c>
      <c r="H9" s="137">
        <v>2516352</v>
      </c>
      <c r="I9" s="68"/>
      <c r="J9" s="228">
        <v>853168.29</v>
      </c>
      <c r="K9" s="62">
        <f t="shared" si="5"/>
        <v>339.04965998397682</v>
      </c>
      <c r="L9" s="67"/>
      <c r="M9" s="64">
        <v>373096.58</v>
      </c>
      <c r="N9" s="62">
        <f t="shared" si="6"/>
        <v>148.26883520270613</v>
      </c>
      <c r="O9" s="67"/>
      <c r="P9" s="64">
        <v>480071.71</v>
      </c>
      <c r="Q9" s="62">
        <f t="shared" si="7"/>
        <v>190.78082478127067</v>
      </c>
      <c r="R9" s="98"/>
      <c r="S9" s="65">
        <v>1.6251307230370691E-2</v>
      </c>
      <c r="T9" s="105">
        <v>0</v>
      </c>
      <c r="U9" s="105">
        <v>4.1077710471400658E-2</v>
      </c>
      <c r="V9" s="105">
        <v>0.17987412542020284</v>
      </c>
      <c r="W9" s="105">
        <v>0.19908831820273112</v>
      </c>
      <c r="X9" s="105">
        <v>1.0156730039743976E-3</v>
      </c>
      <c r="Y9" s="180">
        <f t="shared" si="8"/>
        <v>0.43730713432867968</v>
      </c>
      <c r="Z9" s="105">
        <v>0</v>
      </c>
      <c r="AA9" s="105">
        <v>4.5632263243163901E-4</v>
      </c>
      <c r="AB9" s="105">
        <v>0.56223654303888859</v>
      </c>
      <c r="AC9" s="192">
        <f t="shared" si="9"/>
        <v>0.56269286567132026</v>
      </c>
    </row>
    <row r="10" spans="1:30" s="10" customFormat="1" ht="15.75" thickBot="1" x14ac:dyDescent="0.3">
      <c r="A10" s="206">
        <v>1</v>
      </c>
      <c r="B10" s="256">
        <v>50</v>
      </c>
      <c r="C10" s="239" t="s">
        <v>25</v>
      </c>
      <c r="D10" s="92">
        <v>113787</v>
      </c>
      <c r="E10" s="69">
        <v>48300</v>
      </c>
      <c r="F10" s="69">
        <v>0</v>
      </c>
      <c r="G10" s="69">
        <v>381990</v>
      </c>
      <c r="H10" s="141">
        <v>381990</v>
      </c>
      <c r="I10" s="142"/>
      <c r="J10" s="229">
        <v>160146.99</v>
      </c>
      <c r="K10" s="70">
        <f t="shared" si="5"/>
        <v>419.24393308725359</v>
      </c>
      <c r="L10" s="143"/>
      <c r="M10" s="71">
        <v>67810.55</v>
      </c>
      <c r="N10" s="70">
        <f t="shared" si="6"/>
        <v>177.51917589465694</v>
      </c>
      <c r="O10" s="144"/>
      <c r="P10" s="71">
        <v>92336.44</v>
      </c>
      <c r="Q10" s="70">
        <f t="shared" si="7"/>
        <v>241.72475719259666</v>
      </c>
      <c r="R10" s="114"/>
      <c r="S10" s="72">
        <v>1.3142675987853411E-2</v>
      </c>
      <c r="T10" s="145">
        <v>0</v>
      </c>
      <c r="U10" s="145">
        <v>5.8468785457659871E-2</v>
      </c>
      <c r="V10" s="145">
        <v>0.2137136639283698</v>
      </c>
      <c r="W10" s="145">
        <v>0.13688312218668611</v>
      </c>
      <c r="X10" s="145">
        <v>1.2186929020645346E-3</v>
      </c>
      <c r="Y10" s="181">
        <f t="shared" si="8"/>
        <v>0.42342694046263374</v>
      </c>
      <c r="Z10" s="145">
        <v>0</v>
      </c>
      <c r="AA10" s="145">
        <v>1.9020026539368616E-4</v>
      </c>
      <c r="AB10" s="145">
        <v>0.57638285927197264</v>
      </c>
      <c r="AC10" s="193">
        <f t="shared" si="9"/>
        <v>0.57657305953736637</v>
      </c>
    </row>
    <row r="11" spans="1:30" s="10" customFormat="1" ht="15.75" thickBot="1" x14ac:dyDescent="0.3">
      <c r="A11" s="134"/>
      <c r="B11" s="257"/>
      <c r="C11" s="240"/>
      <c r="D11" s="235"/>
      <c r="E11" s="73"/>
      <c r="F11" s="73"/>
      <c r="G11" s="73"/>
      <c r="H11" s="44"/>
      <c r="I11" s="74"/>
      <c r="J11" s="230"/>
      <c r="K11" s="75"/>
      <c r="L11" s="21"/>
      <c r="M11" s="76"/>
      <c r="N11" s="77"/>
      <c r="O11" s="78"/>
      <c r="P11" s="79"/>
      <c r="Q11" s="77"/>
      <c r="R11" s="80"/>
      <c r="S11" s="81"/>
      <c r="T11" s="82"/>
      <c r="U11" s="82"/>
      <c r="V11" s="82"/>
      <c r="W11" s="82"/>
      <c r="X11" s="201" t="s">
        <v>84</v>
      </c>
      <c r="Y11" s="182">
        <f>SUM(Y5:Y10)/6</f>
        <v>0.48825935455645958</v>
      </c>
      <c r="Z11" s="82"/>
      <c r="AA11" s="81"/>
      <c r="AB11" s="82"/>
      <c r="AC11" s="194"/>
    </row>
    <row r="12" spans="1:30" s="2" customFormat="1" ht="15.75" thickBot="1" x14ac:dyDescent="0.3">
      <c r="A12" s="134"/>
      <c r="B12" s="257"/>
      <c r="C12" s="241" t="s">
        <v>266</v>
      </c>
      <c r="D12" s="235"/>
      <c r="E12" s="73"/>
      <c r="F12" s="73"/>
      <c r="G12" s="73"/>
      <c r="H12" s="44"/>
      <c r="I12" s="21"/>
      <c r="J12" s="230"/>
      <c r="K12" s="75"/>
      <c r="L12" s="21"/>
      <c r="M12" s="76"/>
      <c r="N12" s="77"/>
      <c r="O12" s="78"/>
      <c r="P12" s="79"/>
      <c r="Q12" s="77"/>
      <c r="R12" s="21"/>
      <c r="S12" s="81"/>
      <c r="T12" s="82"/>
      <c r="U12" s="82"/>
      <c r="V12" s="82"/>
      <c r="W12" s="82"/>
      <c r="X12" s="47"/>
      <c r="Y12" s="183"/>
      <c r="Z12" s="82"/>
      <c r="AA12" s="81"/>
      <c r="AB12" s="82"/>
      <c r="AC12" s="194"/>
    </row>
    <row r="13" spans="1:30" s="10" customFormat="1" x14ac:dyDescent="0.25">
      <c r="A13" s="205">
        <v>2</v>
      </c>
      <c r="B13" s="258">
        <v>335</v>
      </c>
      <c r="C13" s="242" t="s">
        <v>9</v>
      </c>
      <c r="D13" s="83">
        <v>120043</v>
      </c>
      <c r="E13" s="84">
        <v>3322</v>
      </c>
      <c r="F13" s="84">
        <v>10369</v>
      </c>
      <c r="G13" s="84">
        <v>322120</v>
      </c>
      <c r="H13" s="146">
        <v>326440.41666666669</v>
      </c>
      <c r="I13" s="85">
        <v>1</v>
      </c>
      <c r="J13" s="88">
        <v>121942.2</v>
      </c>
      <c r="K13" s="86">
        <f t="shared" ref="K13:K18" si="10">(J13*1000)/H13</f>
        <v>373.55117128317187</v>
      </c>
      <c r="L13" s="87"/>
      <c r="M13" s="88">
        <v>69728.62</v>
      </c>
      <c r="N13" s="86">
        <f t="shared" ref="N13:N18" si="11">(M13*1000)/H13</f>
        <v>213.6029009888226</v>
      </c>
      <c r="O13" s="103"/>
      <c r="P13" s="88">
        <v>52213.58</v>
      </c>
      <c r="Q13" s="86">
        <f t="shared" ref="Q13:Q18" si="12">(P13*1000)/H13</f>
        <v>159.94827029434927</v>
      </c>
      <c r="R13" s="102"/>
      <c r="S13" s="89">
        <v>1.4555092494640905E-2</v>
      </c>
      <c r="T13" s="147">
        <v>2.7877141793407039E-3</v>
      </c>
      <c r="U13" s="147">
        <v>3.9749159847862349E-2</v>
      </c>
      <c r="V13" s="147">
        <v>0.32674431000916826</v>
      </c>
      <c r="W13" s="147">
        <v>0.18595924954609641</v>
      </c>
      <c r="X13" s="147">
        <v>2.0214495064054937E-3</v>
      </c>
      <c r="Y13" s="184">
        <f t="shared" ref="Y13:Y18" si="13">S13+T13+U13+V13+W13+X13</f>
        <v>0.57181697558351408</v>
      </c>
      <c r="Z13" s="147">
        <v>0</v>
      </c>
      <c r="AA13" s="147">
        <v>2.4979047450349428E-4</v>
      </c>
      <c r="AB13" s="147">
        <v>0.4279332339419824</v>
      </c>
      <c r="AC13" s="207">
        <f t="shared" ref="AC13:AC18" si="14">Z13+AA13+AB13</f>
        <v>0.42818302441648592</v>
      </c>
    </row>
    <row r="14" spans="1:30" s="10" customFormat="1" x14ac:dyDescent="0.25">
      <c r="A14" s="204">
        <v>2</v>
      </c>
      <c r="B14" s="255">
        <v>6</v>
      </c>
      <c r="C14" s="238" t="s">
        <v>5</v>
      </c>
      <c r="D14" s="90">
        <v>181614</v>
      </c>
      <c r="E14" s="60">
        <v>22355</v>
      </c>
      <c r="F14" s="60">
        <v>0</v>
      </c>
      <c r="G14" s="60">
        <v>614960</v>
      </c>
      <c r="H14" s="148">
        <v>614960</v>
      </c>
      <c r="I14" s="91"/>
      <c r="J14" s="64">
        <v>227896.32000000001</v>
      </c>
      <c r="K14" s="62">
        <f t="shared" si="10"/>
        <v>370.58722518537792</v>
      </c>
      <c r="L14" s="63"/>
      <c r="M14" s="64">
        <v>115343.33</v>
      </c>
      <c r="N14" s="62">
        <f t="shared" si="11"/>
        <v>187.56232925718746</v>
      </c>
      <c r="O14" s="138"/>
      <c r="P14" s="64">
        <v>112552.99</v>
      </c>
      <c r="Q14" s="62">
        <f t="shared" si="12"/>
        <v>183.02489592819046</v>
      </c>
      <c r="R14" s="139"/>
      <c r="S14" s="65">
        <v>1.4868296249803419E-2</v>
      </c>
      <c r="T14" s="66">
        <v>0</v>
      </c>
      <c r="U14" s="66">
        <v>4.4910334664464958E-2</v>
      </c>
      <c r="V14" s="66">
        <v>0.21935882948877805</v>
      </c>
      <c r="W14" s="66">
        <v>0.22281434820886972</v>
      </c>
      <c r="X14" s="66">
        <v>4.1701419312080157E-3</v>
      </c>
      <c r="Y14" s="180">
        <f t="shared" si="13"/>
        <v>0.50612195054312414</v>
      </c>
      <c r="Z14" s="66">
        <v>0</v>
      </c>
      <c r="AA14" s="140">
        <v>4.9759469569319941E-4</v>
      </c>
      <c r="AB14" s="66">
        <v>0.49338045476118259</v>
      </c>
      <c r="AC14" s="192">
        <f t="shared" si="14"/>
        <v>0.4938780494568758</v>
      </c>
    </row>
    <row r="15" spans="1:30" s="10" customFormat="1" x14ac:dyDescent="0.25">
      <c r="A15" s="205">
        <v>2</v>
      </c>
      <c r="B15" s="255">
        <v>53</v>
      </c>
      <c r="C15" s="238" t="s">
        <v>8</v>
      </c>
      <c r="D15" s="90">
        <v>144360</v>
      </c>
      <c r="E15" s="60">
        <v>46810</v>
      </c>
      <c r="F15" s="60">
        <v>0</v>
      </c>
      <c r="G15" s="60">
        <v>534900</v>
      </c>
      <c r="H15" s="148">
        <v>534900</v>
      </c>
      <c r="I15" s="98"/>
      <c r="J15" s="64">
        <v>192749</v>
      </c>
      <c r="K15" s="62">
        <f t="shared" si="10"/>
        <v>360.34585903907271</v>
      </c>
      <c r="L15" s="63"/>
      <c r="M15" s="64">
        <v>97477.47</v>
      </c>
      <c r="N15" s="62">
        <f t="shared" si="11"/>
        <v>182.23494111048794</v>
      </c>
      <c r="O15" s="138"/>
      <c r="P15" s="64">
        <v>95271.53</v>
      </c>
      <c r="Q15" s="62">
        <f t="shared" si="12"/>
        <v>178.11091792858477</v>
      </c>
      <c r="R15" s="139"/>
      <c r="S15" s="65">
        <v>1.5290870510352843E-2</v>
      </c>
      <c r="T15" s="66">
        <v>0</v>
      </c>
      <c r="U15" s="66">
        <v>6.6342756642057812E-2</v>
      </c>
      <c r="V15" s="66">
        <v>0.20574633331431033</v>
      </c>
      <c r="W15" s="66">
        <v>0.21464178802484057</v>
      </c>
      <c r="X15" s="66">
        <v>3.7005639458570472E-3</v>
      </c>
      <c r="Y15" s="180">
        <f t="shared" si="13"/>
        <v>0.50572231243741861</v>
      </c>
      <c r="Z15" s="66">
        <v>0</v>
      </c>
      <c r="AA15" s="140">
        <v>7.531037774515043E-4</v>
      </c>
      <c r="AB15" s="66">
        <v>0.49352458378512987</v>
      </c>
      <c r="AC15" s="192">
        <f t="shared" si="14"/>
        <v>0.49427768756258139</v>
      </c>
    </row>
    <row r="16" spans="1:30" s="10" customFormat="1" x14ac:dyDescent="0.25">
      <c r="A16" s="205">
        <v>2</v>
      </c>
      <c r="B16" s="255">
        <v>357</v>
      </c>
      <c r="C16" s="238" t="s">
        <v>18</v>
      </c>
      <c r="D16" s="90">
        <v>156686</v>
      </c>
      <c r="E16" s="60">
        <v>29818</v>
      </c>
      <c r="F16" s="60">
        <v>0</v>
      </c>
      <c r="G16" s="60">
        <v>442908</v>
      </c>
      <c r="H16" s="148">
        <v>442908</v>
      </c>
      <c r="I16" s="91"/>
      <c r="J16" s="64">
        <v>205928.71</v>
      </c>
      <c r="K16" s="62">
        <f t="shared" si="10"/>
        <v>464.94691899897947</v>
      </c>
      <c r="L16" s="63">
        <v>2</v>
      </c>
      <c r="M16" s="64">
        <v>90588.68</v>
      </c>
      <c r="N16" s="62">
        <f t="shared" si="11"/>
        <v>204.53159572642625</v>
      </c>
      <c r="O16" s="138"/>
      <c r="P16" s="64">
        <v>115340.03</v>
      </c>
      <c r="Q16" s="62">
        <f t="shared" si="12"/>
        <v>260.41532327255322</v>
      </c>
      <c r="R16" s="139"/>
      <c r="S16" s="65">
        <v>1.1850800211393545E-2</v>
      </c>
      <c r="T16" s="66">
        <v>0</v>
      </c>
      <c r="U16" s="66">
        <v>4.5086233969027438E-2</v>
      </c>
      <c r="V16" s="66">
        <v>0.19465993838353088</v>
      </c>
      <c r="W16" s="66">
        <v>0.18521778726239777</v>
      </c>
      <c r="X16" s="66">
        <v>3.0883503325009904E-3</v>
      </c>
      <c r="Y16" s="180">
        <f t="shared" si="13"/>
        <v>0.43990311015885064</v>
      </c>
      <c r="Z16" s="66">
        <v>0</v>
      </c>
      <c r="AA16" s="140">
        <v>7.7206330287797175E-4</v>
      </c>
      <c r="AB16" s="66">
        <v>0.55932482653827142</v>
      </c>
      <c r="AC16" s="192">
        <f t="shared" si="14"/>
        <v>0.56009688984114936</v>
      </c>
    </row>
    <row r="17" spans="1:29" s="10" customFormat="1" x14ac:dyDescent="0.25">
      <c r="A17" s="205">
        <v>2</v>
      </c>
      <c r="B17" s="255">
        <v>18</v>
      </c>
      <c r="C17" s="238" t="s">
        <v>36</v>
      </c>
      <c r="D17" s="90">
        <v>130698</v>
      </c>
      <c r="E17" s="60">
        <v>22831</v>
      </c>
      <c r="F17" s="60">
        <v>0</v>
      </c>
      <c r="G17" s="60">
        <v>393115</v>
      </c>
      <c r="H17" s="148">
        <v>393115</v>
      </c>
      <c r="I17" s="98"/>
      <c r="J17" s="64">
        <v>136159.54999999999</v>
      </c>
      <c r="K17" s="62">
        <f t="shared" si="10"/>
        <v>346.36060694707658</v>
      </c>
      <c r="L17" s="63"/>
      <c r="M17" s="64">
        <v>47482.33</v>
      </c>
      <c r="N17" s="62">
        <f t="shared" si="11"/>
        <v>120.78483395444081</v>
      </c>
      <c r="O17" s="138"/>
      <c r="P17" s="64">
        <v>88677.22</v>
      </c>
      <c r="Q17" s="62">
        <f t="shared" si="12"/>
        <v>225.57577299263573</v>
      </c>
      <c r="R17" s="139"/>
      <c r="S17" s="65">
        <v>1.5908248815452167E-2</v>
      </c>
      <c r="T17" s="66">
        <v>0</v>
      </c>
      <c r="U17" s="66">
        <v>3.6166394498219186E-2</v>
      </c>
      <c r="V17" s="66">
        <v>0.17894455438491094</v>
      </c>
      <c r="W17" s="66">
        <v>0.11744787640675958</v>
      </c>
      <c r="X17" s="66">
        <v>2.5859368659781853E-4</v>
      </c>
      <c r="Y17" s="180">
        <f t="shared" si="13"/>
        <v>0.3487256677919397</v>
      </c>
      <c r="Z17" s="66">
        <v>0</v>
      </c>
      <c r="AA17" s="140">
        <v>3.4787864677872397E-3</v>
      </c>
      <c r="AB17" s="66">
        <v>0.6477955457402732</v>
      </c>
      <c r="AC17" s="192">
        <f t="shared" si="14"/>
        <v>0.65127433220806041</v>
      </c>
    </row>
    <row r="18" spans="1:29" s="10" customFormat="1" ht="15.75" thickBot="1" x14ac:dyDescent="0.3">
      <c r="A18" s="205">
        <v>2</v>
      </c>
      <c r="B18" s="256">
        <v>441</v>
      </c>
      <c r="C18" s="243" t="s">
        <v>34</v>
      </c>
      <c r="D18" s="92">
        <v>251719</v>
      </c>
      <c r="E18" s="69">
        <v>117552</v>
      </c>
      <c r="F18" s="69">
        <v>0</v>
      </c>
      <c r="G18" s="69">
        <v>908389</v>
      </c>
      <c r="H18" s="149">
        <v>908389</v>
      </c>
      <c r="I18" s="114"/>
      <c r="J18" s="71">
        <v>337705.54</v>
      </c>
      <c r="K18" s="70">
        <f t="shared" si="10"/>
        <v>371.76313231445999</v>
      </c>
      <c r="L18" s="93"/>
      <c r="M18" s="71">
        <v>112151.03999999999</v>
      </c>
      <c r="N18" s="70">
        <f t="shared" si="11"/>
        <v>123.46146859990598</v>
      </c>
      <c r="O18" s="150"/>
      <c r="P18" s="71">
        <v>225554.5</v>
      </c>
      <c r="Q18" s="70">
        <f t="shared" si="12"/>
        <v>248.301663714554</v>
      </c>
      <c r="R18" s="151"/>
      <c r="S18" s="72">
        <v>1.4821255227261005E-2</v>
      </c>
      <c r="T18" s="94">
        <v>0</v>
      </c>
      <c r="U18" s="94">
        <v>2.5925781377468669E-2</v>
      </c>
      <c r="V18" s="94">
        <v>0.18376991979462345</v>
      </c>
      <c r="W18" s="94">
        <v>0.1065740881834512</v>
      </c>
      <c r="X18" s="94">
        <v>1.0060835839412051E-3</v>
      </c>
      <c r="Y18" s="181">
        <f t="shared" si="13"/>
        <v>0.33209712816674553</v>
      </c>
      <c r="Z18" s="94">
        <v>6.8650339582821181E-3</v>
      </c>
      <c r="AA18" s="152">
        <v>1.0899436236669379E-3</v>
      </c>
      <c r="AB18" s="94">
        <v>0.65994789425130551</v>
      </c>
      <c r="AC18" s="193">
        <f t="shared" si="14"/>
        <v>0.66790287183325459</v>
      </c>
    </row>
    <row r="19" spans="1:29" s="2" customFormat="1" ht="15.75" thickBot="1" x14ac:dyDescent="0.3">
      <c r="A19" s="134"/>
      <c r="B19" s="257"/>
      <c r="C19" s="240"/>
      <c r="D19" s="234"/>
      <c r="E19" s="95"/>
      <c r="F19" s="95"/>
      <c r="G19" s="96"/>
      <c r="H19" s="49"/>
      <c r="I19" s="21"/>
      <c r="J19" s="230"/>
      <c r="K19" s="75"/>
      <c r="L19" s="21"/>
      <c r="M19" s="76"/>
      <c r="N19" s="77"/>
      <c r="O19" s="78"/>
      <c r="P19" s="79"/>
      <c r="Q19" s="77"/>
      <c r="R19" s="21"/>
      <c r="S19" s="81"/>
      <c r="T19" s="82"/>
      <c r="U19" s="82"/>
      <c r="V19" s="82"/>
      <c r="W19" s="82"/>
      <c r="X19" s="201" t="s">
        <v>84</v>
      </c>
      <c r="Y19" s="182">
        <f>SUM(Y13:Y18)/6</f>
        <v>0.45073119078026541</v>
      </c>
      <c r="Z19" s="82"/>
      <c r="AA19" s="81"/>
      <c r="AB19" s="82"/>
      <c r="AC19" s="194"/>
    </row>
    <row r="20" spans="1:29" s="2" customFormat="1" ht="15.75" thickBot="1" x14ac:dyDescent="0.3">
      <c r="A20" s="134"/>
      <c r="B20" s="257"/>
      <c r="C20" s="237" t="s">
        <v>267</v>
      </c>
      <c r="D20" s="234"/>
      <c r="E20" s="95"/>
      <c r="F20" s="95"/>
      <c r="G20" s="96"/>
      <c r="H20" s="49"/>
      <c r="I20" s="21"/>
      <c r="J20" s="230"/>
      <c r="K20" s="75"/>
      <c r="L20" s="21"/>
      <c r="M20" s="76"/>
      <c r="N20" s="77"/>
      <c r="O20" s="78"/>
      <c r="P20" s="79"/>
      <c r="Q20" s="77"/>
      <c r="R20" s="21"/>
      <c r="S20" s="81"/>
      <c r="T20" s="82"/>
      <c r="U20" s="82"/>
      <c r="V20" s="82"/>
      <c r="W20" s="82"/>
      <c r="X20" s="82"/>
      <c r="Y20" s="183"/>
      <c r="Z20" s="82"/>
      <c r="AA20" s="81"/>
      <c r="AB20" s="82"/>
      <c r="AC20" s="194"/>
    </row>
    <row r="21" spans="1:29" s="10" customFormat="1" x14ac:dyDescent="0.25">
      <c r="A21" s="205">
        <v>3</v>
      </c>
      <c r="B21" s="258">
        <v>293</v>
      </c>
      <c r="C21" s="242" t="s">
        <v>3</v>
      </c>
      <c r="D21" s="83">
        <v>25974</v>
      </c>
      <c r="E21" s="84">
        <v>8658</v>
      </c>
      <c r="F21" s="84">
        <v>0</v>
      </c>
      <c r="G21" s="84">
        <v>78700</v>
      </c>
      <c r="H21" s="146">
        <v>78700</v>
      </c>
      <c r="I21" s="102"/>
      <c r="J21" s="88">
        <v>37235.75</v>
      </c>
      <c r="K21" s="86">
        <f t="shared" ref="K21:K27" si="15">(J21*1000)/H21</f>
        <v>473.13532401524776</v>
      </c>
      <c r="L21" s="87">
        <v>2</v>
      </c>
      <c r="M21" s="88">
        <v>18818.55</v>
      </c>
      <c r="N21" s="86">
        <f t="shared" ref="N21:N27" si="16">(M21*1000)/H21</f>
        <v>239.11753494282084</v>
      </c>
      <c r="O21" s="153"/>
      <c r="P21" s="88">
        <v>18417.2</v>
      </c>
      <c r="Q21" s="86">
        <f t="shared" ref="Q21:Q27" si="17">(P21*1000)/H21</f>
        <v>234.01778907242695</v>
      </c>
      <c r="R21" s="154"/>
      <c r="S21" s="89">
        <v>1.1645797385577033E-2</v>
      </c>
      <c r="T21" s="97">
        <v>0</v>
      </c>
      <c r="U21" s="97">
        <v>5.4021471301101763E-2</v>
      </c>
      <c r="V21" s="97">
        <v>0.30115789261663856</v>
      </c>
      <c r="W21" s="97">
        <v>0.13198015348153322</v>
      </c>
      <c r="X21" s="97">
        <v>6.5839952196477848E-3</v>
      </c>
      <c r="Y21" s="184">
        <f t="shared" ref="Y21:Y27" si="18">S21+T21+U21+V21+W21+X21</f>
        <v>0.50538931000449838</v>
      </c>
      <c r="Z21" s="97">
        <v>0</v>
      </c>
      <c r="AA21" s="155">
        <v>5.0623392841556841E-4</v>
      </c>
      <c r="AB21" s="97">
        <v>0.49410445606708603</v>
      </c>
      <c r="AC21" s="207">
        <f t="shared" ref="AC21:AC27" si="19">Z21+AA21+AB21</f>
        <v>0.49461068999550162</v>
      </c>
    </row>
    <row r="22" spans="1:29" s="10" customFormat="1" x14ac:dyDescent="0.25">
      <c r="A22" s="204">
        <v>3</v>
      </c>
      <c r="B22" s="255">
        <v>14</v>
      </c>
      <c r="C22" s="238" t="s">
        <v>15</v>
      </c>
      <c r="D22" s="90">
        <v>44306</v>
      </c>
      <c r="E22" s="60">
        <v>9102</v>
      </c>
      <c r="F22" s="60">
        <v>0</v>
      </c>
      <c r="G22" s="60">
        <v>135900</v>
      </c>
      <c r="H22" s="148">
        <v>135900</v>
      </c>
      <c r="I22" s="98"/>
      <c r="J22" s="64">
        <v>54162.81</v>
      </c>
      <c r="K22" s="62">
        <f t="shared" si="15"/>
        <v>398.54900662251657</v>
      </c>
      <c r="L22" s="63"/>
      <c r="M22" s="64">
        <v>25530.85</v>
      </c>
      <c r="N22" s="62">
        <f t="shared" si="16"/>
        <v>187.86497424576893</v>
      </c>
      <c r="O22" s="67"/>
      <c r="P22" s="64">
        <v>28631.96</v>
      </c>
      <c r="Q22" s="62">
        <f t="shared" si="17"/>
        <v>210.68403237674761</v>
      </c>
      <c r="R22" s="98"/>
      <c r="S22" s="65">
        <v>1.3825168967415095E-2</v>
      </c>
      <c r="T22" s="105">
        <v>0</v>
      </c>
      <c r="U22" s="105">
        <v>5.9695019516158784E-2</v>
      </c>
      <c r="V22" s="105">
        <v>0.22770679733935517</v>
      </c>
      <c r="W22" s="105">
        <v>0.16680486112149648</v>
      </c>
      <c r="X22" s="105">
        <v>3.3404839963066912E-3</v>
      </c>
      <c r="Y22" s="180">
        <f t="shared" si="18"/>
        <v>0.47137233094073228</v>
      </c>
      <c r="Z22" s="105">
        <v>0</v>
      </c>
      <c r="AA22" s="105">
        <v>5.8951889682237681E-4</v>
      </c>
      <c r="AB22" s="105">
        <v>0.52803815016244537</v>
      </c>
      <c r="AC22" s="192">
        <f t="shared" si="19"/>
        <v>0.52862766905926772</v>
      </c>
    </row>
    <row r="23" spans="1:29" s="10" customFormat="1" x14ac:dyDescent="0.25">
      <c r="A23" s="205">
        <v>3</v>
      </c>
      <c r="B23" s="255">
        <v>36</v>
      </c>
      <c r="C23" s="238" t="s">
        <v>45</v>
      </c>
      <c r="D23" s="90">
        <v>38787</v>
      </c>
      <c r="E23" s="60">
        <v>6206</v>
      </c>
      <c r="F23" s="60">
        <v>0</v>
      </c>
      <c r="G23" s="60">
        <v>120000</v>
      </c>
      <c r="H23" s="148">
        <v>120000</v>
      </c>
      <c r="I23" s="98"/>
      <c r="J23" s="64">
        <v>45308.27</v>
      </c>
      <c r="K23" s="62">
        <f t="shared" si="15"/>
        <v>377.56891666666667</v>
      </c>
      <c r="L23" s="63"/>
      <c r="M23" s="64">
        <v>19997.04</v>
      </c>
      <c r="N23" s="62">
        <f t="shared" si="16"/>
        <v>166.642</v>
      </c>
      <c r="O23" s="138"/>
      <c r="P23" s="64">
        <v>25311.23</v>
      </c>
      <c r="Q23" s="62">
        <f t="shared" si="17"/>
        <v>210.92691666666667</v>
      </c>
      <c r="R23" s="91"/>
      <c r="S23" s="65">
        <v>1.4593362315533126E-2</v>
      </c>
      <c r="T23" s="66">
        <v>0</v>
      </c>
      <c r="U23" s="66">
        <v>5.4669931118535318E-2</v>
      </c>
      <c r="V23" s="66">
        <v>0.20747580960385381</v>
      </c>
      <c r="W23" s="66">
        <v>0.15924907307209038</v>
      </c>
      <c r="X23" s="66">
        <v>5.3670113645919388E-3</v>
      </c>
      <c r="Y23" s="180">
        <f t="shared" si="18"/>
        <v>0.44135518747460456</v>
      </c>
      <c r="Z23" s="66">
        <v>0.21916462491284705</v>
      </c>
      <c r="AA23" s="140">
        <v>6.2902423773849686E-5</v>
      </c>
      <c r="AB23" s="66">
        <v>0.33941728518877462</v>
      </c>
      <c r="AC23" s="192">
        <f t="shared" si="19"/>
        <v>0.55864481252539555</v>
      </c>
    </row>
    <row r="24" spans="1:29" s="10" customFormat="1" x14ac:dyDescent="0.25">
      <c r="A24" s="205">
        <v>3</v>
      </c>
      <c r="B24" s="255">
        <v>55</v>
      </c>
      <c r="C24" s="238" t="s">
        <v>33</v>
      </c>
      <c r="D24" s="90">
        <v>23765</v>
      </c>
      <c r="E24" s="60">
        <v>9943</v>
      </c>
      <c r="F24" s="60">
        <v>0</v>
      </c>
      <c r="G24" s="60">
        <v>75300</v>
      </c>
      <c r="H24" s="148">
        <v>75300</v>
      </c>
      <c r="I24" s="98"/>
      <c r="J24" s="64">
        <v>33066.33</v>
      </c>
      <c r="K24" s="62">
        <f t="shared" si="15"/>
        <v>439.12788844621514</v>
      </c>
      <c r="L24" s="67"/>
      <c r="M24" s="64">
        <v>11500.85</v>
      </c>
      <c r="N24" s="62">
        <f t="shared" si="16"/>
        <v>152.73373173970785</v>
      </c>
      <c r="O24" s="67"/>
      <c r="P24" s="64">
        <v>21565.48</v>
      </c>
      <c r="Q24" s="62">
        <f t="shared" si="17"/>
        <v>286.39415670650732</v>
      </c>
      <c r="R24" s="98"/>
      <c r="S24" s="65">
        <v>1.2547506784091248E-2</v>
      </c>
      <c r="T24" s="66">
        <v>0</v>
      </c>
      <c r="U24" s="66">
        <v>3.8564908775784917E-2</v>
      </c>
      <c r="V24" s="66">
        <v>0.25854396299801036</v>
      </c>
      <c r="W24" s="66">
        <v>3.4806402766802365E-2</v>
      </c>
      <c r="X24" s="66">
        <v>3.3487236109964427E-3</v>
      </c>
      <c r="Y24" s="180">
        <f t="shared" si="18"/>
        <v>0.3478115049356853</v>
      </c>
      <c r="Z24" s="66">
        <v>0</v>
      </c>
      <c r="AA24" s="66">
        <v>1.1767256904530981E-3</v>
      </c>
      <c r="AB24" s="66">
        <v>0.65101176937386152</v>
      </c>
      <c r="AC24" s="192">
        <f t="shared" si="19"/>
        <v>0.65218849506431464</v>
      </c>
    </row>
    <row r="25" spans="1:29" s="10" customFormat="1" x14ac:dyDescent="0.25">
      <c r="A25" s="205">
        <v>3</v>
      </c>
      <c r="B25" s="255">
        <v>103</v>
      </c>
      <c r="C25" s="238" t="s">
        <v>30</v>
      </c>
      <c r="D25" s="90">
        <v>30089</v>
      </c>
      <c r="E25" s="60">
        <v>10609</v>
      </c>
      <c r="F25" s="60">
        <v>0</v>
      </c>
      <c r="G25" s="60">
        <v>75208</v>
      </c>
      <c r="H25" s="148">
        <v>75208</v>
      </c>
      <c r="I25" s="98"/>
      <c r="J25" s="64">
        <v>30067.86</v>
      </c>
      <c r="K25" s="62">
        <f t="shared" si="15"/>
        <v>399.79603233698543</v>
      </c>
      <c r="L25" s="67"/>
      <c r="M25" s="64">
        <v>10049.76</v>
      </c>
      <c r="N25" s="62">
        <f t="shared" si="16"/>
        <v>133.62620997766194</v>
      </c>
      <c r="O25" s="67"/>
      <c r="P25" s="64">
        <v>20018.099999999999</v>
      </c>
      <c r="Q25" s="62">
        <f t="shared" si="17"/>
        <v>266.16982235932346</v>
      </c>
      <c r="R25" s="98"/>
      <c r="S25" s="65">
        <v>1.378215809172984E-2</v>
      </c>
      <c r="T25" s="105">
        <v>0</v>
      </c>
      <c r="U25" s="105">
        <v>1.3605890143162833E-2</v>
      </c>
      <c r="V25" s="105">
        <v>0.13053173721043002</v>
      </c>
      <c r="W25" s="105">
        <v>0.17631617281708775</v>
      </c>
      <c r="X25" s="105">
        <v>0</v>
      </c>
      <c r="Y25" s="180">
        <f t="shared" si="18"/>
        <v>0.33423595826241048</v>
      </c>
      <c r="Z25" s="105">
        <v>0</v>
      </c>
      <c r="AA25" s="105">
        <v>0</v>
      </c>
      <c r="AB25" s="105">
        <v>0.66576404173758952</v>
      </c>
      <c r="AC25" s="192">
        <f t="shared" si="19"/>
        <v>0.66576404173758952</v>
      </c>
    </row>
    <row r="26" spans="1:29" s="10" customFormat="1" x14ac:dyDescent="0.25">
      <c r="A26" s="205">
        <v>3</v>
      </c>
      <c r="B26" s="255">
        <v>179</v>
      </c>
      <c r="C26" s="238" t="s">
        <v>41</v>
      </c>
      <c r="D26" s="90">
        <v>25904</v>
      </c>
      <c r="E26" s="60">
        <v>12894</v>
      </c>
      <c r="F26" s="60">
        <v>0</v>
      </c>
      <c r="G26" s="60">
        <v>93399</v>
      </c>
      <c r="H26" s="148">
        <v>93399</v>
      </c>
      <c r="I26" s="91"/>
      <c r="J26" s="64">
        <v>44478.49</v>
      </c>
      <c r="K26" s="62">
        <f t="shared" si="15"/>
        <v>476.2201950770351</v>
      </c>
      <c r="L26" s="63">
        <v>2</v>
      </c>
      <c r="M26" s="64">
        <v>13159.6</v>
      </c>
      <c r="N26" s="62">
        <f t="shared" si="16"/>
        <v>140.89658347519782</v>
      </c>
      <c r="O26" s="138"/>
      <c r="P26" s="64">
        <v>31318.89</v>
      </c>
      <c r="Q26" s="62">
        <f t="shared" si="17"/>
        <v>335.32361160183729</v>
      </c>
      <c r="R26" s="139"/>
      <c r="S26" s="65">
        <v>1.1570311851863677E-2</v>
      </c>
      <c r="T26" s="66">
        <v>0</v>
      </c>
      <c r="U26" s="66">
        <v>3.3753394056318012E-2</v>
      </c>
      <c r="V26" s="66">
        <v>0.16752771957860982</v>
      </c>
      <c r="W26" s="66">
        <v>8.040223487802757E-2</v>
      </c>
      <c r="X26" s="66">
        <v>2.6107001384264622E-3</v>
      </c>
      <c r="Y26" s="180">
        <f t="shared" si="18"/>
        <v>0.29586436050324555</v>
      </c>
      <c r="Z26" s="66">
        <v>0</v>
      </c>
      <c r="AA26" s="140">
        <v>1.3186149080150877E-3</v>
      </c>
      <c r="AB26" s="66">
        <v>0.70281702458873951</v>
      </c>
      <c r="AC26" s="192">
        <f t="shared" si="19"/>
        <v>0.70413563949675462</v>
      </c>
    </row>
    <row r="27" spans="1:29" s="10" customFormat="1" ht="15.75" thickBot="1" x14ac:dyDescent="0.3">
      <c r="A27" s="205">
        <v>3</v>
      </c>
      <c r="B27" s="256">
        <v>123</v>
      </c>
      <c r="C27" s="243" t="s">
        <v>53</v>
      </c>
      <c r="D27" s="92">
        <v>38285</v>
      </c>
      <c r="E27" s="69">
        <v>10784</v>
      </c>
      <c r="F27" s="69">
        <v>0</v>
      </c>
      <c r="G27" s="69">
        <v>109016</v>
      </c>
      <c r="H27" s="149">
        <v>109016</v>
      </c>
      <c r="I27" s="114"/>
      <c r="J27" s="71">
        <v>46450.01</v>
      </c>
      <c r="K27" s="70">
        <f t="shared" si="15"/>
        <v>426.08433624422105</v>
      </c>
      <c r="L27" s="93"/>
      <c r="M27" s="71">
        <v>10558.46</v>
      </c>
      <c r="N27" s="70">
        <f t="shared" si="16"/>
        <v>96.852388640199607</v>
      </c>
      <c r="O27" s="150"/>
      <c r="P27" s="71">
        <v>35891.550000000003</v>
      </c>
      <c r="Q27" s="70">
        <f t="shared" si="17"/>
        <v>329.2319476040214</v>
      </c>
      <c r="R27" s="151"/>
      <c r="S27" s="72">
        <v>1.2931751790796168E-2</v>
      </c>
      <c r="T27" s="94">
        <v>0</v>
      </c>
      <c r="U27" s="94">
        <v>3.7260056564035186E-2</v>
      </c>
      <c r="V27" s="94">
        <v>0.14942946190969603</v>
      </c>
      <c r="W27" s="94">
        <v>2.4451663196627942E-2</v>
      </c>
      <c r="X27" s="94">
        <v>3.2350907997651668E-3</v>
      </c>
      <c r="Y27" s="181">
        <f t="shared" si="18"/>
        <v>0.2273080242609205</v>
      </c>
      <c r="Z27" s="94">
        <v>0</v>
      </c>
      <c r="AA27" s="152">
        <v>5.7804077975440692E-4</v>
      </c>
      <c r="AB27" s="94">
        <v>0.77211393495932501</v>
      </c>
      <c r="AC27" s="193">
        <f t="shared" si="19"/>
        <v>0.77269197573907944</v>
      </c>
    </row>
    <row r="28" spans="1:29" s="2" customFormat="1" ht="15.75" thickBot="1" x14ac:dyDescent="0.3">
      <c r="A28" s="134"/>
      <c r="B28" s="257"/>
      <c r="C28" s="240"/>
      <c r="D28" s="234"/>
      <c r="E28" s="95"/>
      <c r="F28" s="95"/>
      <c r="G28" s="96"/>
      <c r="H28" s="44"/>
      <c r="I28" s="99"/>
      <c r="J28" s="231"/>
      <c r="K28" s="75"/>
      <c r="L28" s="100"/>
      <c r="M28" s="76"/>
      <c r="N28" s="77"/>
      <c r="O28" s="78"/>
      <c r="P28" s="79"/>
      <c r="Q28" s="77"/>
      <c r="R28" s="80"/>
      <c r="S28" s="81"/>
      <c r="T28" s="101"/>
      <c r="U28" s="101"/>
      <c r="V28" s="101"/>
      <c r="W28" s="101"/>
      <c r="X28" s="201" t="s">
        <v>84</v>
      </c>
      <c r="Y28" s="185">
        <f>SUM(Y21:Y27)/7</f>
        <v>0.37476238234029957</v>
      </c>
      <c r="Z28" s="101"/>
      <c r="AA28" s="81"/>
      <c r="AB28" s="101"/>
      <c r="AC28" s="194"/>
    </row>
    <row r="29" spans="1:29" s="2" customFormat="1" ht="15.75" thickBot="1" x14ac:dyDescent="0.3">
      <c r="A29" s="134"/>
      <c r="B29" s="257"/>
      <c r="C29" s="237" t="s">
        <v>268</v>
      </c>
      <c r="D29" s="234"/>
      <c r="E29" s="95"/>
      <c r="F29" s="95"/>
      <c r="G29" s="96"/>
      <c r="H29" s="44"/>
      <c r="I29" s="99"/>
      <c r="J29" s="231"/>
      <c r="K29" s="75"/>
      <c r="L29" s="100"/>
      <c r="M29" s="76"/>
      <c r="N29" s="77"/>
      <c r="O29" s="78"/>
      <c r="P29" s="79"/>
      <c r="Q29" s="77"/>
      <c r="R29" s="80"/>
      <c r="S29" s="81"/>
      <c r="T29" s="101"/>
      <c r="U29" s="101"/>
      <c r="V29" s="101"/>
      <c r="W29" s="101"/>
      <c r="X29" s="101"/>
      <c r="Y29" s="186"/>
      <c r="Z29" s="101"/>
      <c r="AA29" s="81"/>
      <c r="AB29" s="101"/>
      <c r="AC29" s="194"/>
    </row>
    <row r="30" spans="1:29" s="10" customFormat="1" x14ac:dyDescent="0.25">
      <c r="A30" s="205">
        <v>4</v>
      </c>
      <c r="B30" s="258">
        <v>878</v>
      </c>
      <c r="C30" s="242" t="s">
        <v>17</v>
      </c>
      <c r="D30" s="83">
        <v>42626</v>
      </c>
      <c r="E30" s="84">
        <v>0</v>
      </c>
      <c r="F30" s="84">
        <v>0</v>
      </c>
      <c r="G30" s="84">
        <v>102756</v>
      </c>
      <c r="H30" s="146">
        <v>102756</v>
      </c>
      <c r="I30" s="102"/>
      <c r="J30" s="88">
        <v>31058.33</v>
      </c>
      <c r="K30" s="86">
        <f t="shared" ref="K30:K43" si="20">(J30*1000)/H30</f>
        <v>302.25320175950799</v>
      </c>
      <c r="L30" s="103">
        <v>5</v>
      </c>
      <c r="M30" s="88">
        <v>15557.92</v>
      </c>
      <c r="N30" s="86">
        <f t="shared" ref="N30:N43" si="21">(M30*1000)/H30</f>
        <v>151.40643855346647</v>
      </c>
      <c r="O30" s="153"/>
      <c r="P30" s="88">
        <v>15500.41</v>
      </c>
      <c r="Q30" s="86">
        <f t="shared" ref="Q30:Q43" si="22">(P30*1000)/H30</f>
        <v>150.84676320604149</v>
      </c>
      <c r="R30" s="102">
        <v>5</v>
      </c>
      <c r="S30" s="89">
        <v>1.8229891948472441E-2</v>
      </c>
      <c r="T30" s="97">
        <v>0</v>
      </c>
      <c r="U30" s="97">
        <v>4.121277608937763E-2</v>
      </c>
      <c r="V30" s="97">
        <v>0.23020844971381269</v>
      </c>
      <c r="W30" s="97">
        <v>0.19167160629692581</v>
      </c>
      <c r="X30" s="97">
        <v>1.960311452676303E-2</v>
      </c>
      <c r="Y30" s="184">
        <f t="shared" ref="Y30:Y43" si="23">S30+T30+U30+V30+W30+X30</f>
        <v>0.50092583857535156</v>
      </c>
      <c r="Z30" s="97">
        <v>0</v>
      </c>
      <c r="AA30" s="155">
        <v>1.079581548653775E-3</v>
      </c>
      <c r="AB30" s="97">
        <v>0.49799457987599455</v>
      </c>
      <c r="AC30" s="207">
        <f t="shared" ref="AC30:AC43" si="24">Z30+AA30+AB30</f>
        <v>0.49907416142464833</v>
      </c>
    </row>
    <row r="31" spans="1:29" s="10" customFormat="1" x14ac:dyDescent="0.25">
      <c r="A31" s="205">
        <v>4</v>
      </c>
      <c r="B31" s="255">
        <v>89</v>
      </c>
      <c r="C31" s="238" t="s">
        <v>42</v>
      </c>
      <c r="D31" s="90">
        <v>45521</v>
      </c>
      <c r="E31" s="60">
        <v>870</v>
      </c>
      <c r="F31" s="60">
        <v>21702</v>
      </c>
      <c r="G31" s="60">
        <v>62109</v>
      </c>
      <c r="H31" s="148">
        <v>71151.5</v>
      </c>
      <c r="I31" s="98">
        <v>1</v>
      </c>
      <c r="J31" s="64">
        <v>23035.01</v>
      </c>
      <c r="K31" s="62">
        <f t="shared" si="20"/>
        <v>323.74595054215303</v>
      </c>
      <c r="L31" s="67">
        <v>4</v>
      </c>
      <c r="M31" s="64">
        <v>11139.88</v>
      </c>
      <c r="N31" s="62">
        <f t="shared" si="21"/>
        <v>156.56563811022957</v>
      </c>
      <c r="O31" s="67"/>
      <c r="P31" s="64">
        <v>11895.13</v>
      </c>
      <c r="Q31" s="62">
        <f t="shared" si="22"/>
        <v>167.18031243192343</v>
      </c>
      <c r="R31" s="98">
        <v>4</v>
      </c>
      <c r="S31" s="65">
        <v>1.4856516233333523E-2</v>
      </c>
      <c r="T31" s="66">
        <v>0</v>
      </c>
      <c r="U31" s="66">
        <v>2.7379627792651278E-2</v>
      </c>
      <c r="V31" s="66">
        <v>0.35730004024309087</v>
      </c>
      <c r="W31" s="66">
        <v>7.6459267870949491E-2</v>
      </c>
      <c r="X31" s="66">
        <v>7.6110233943896708E-3</v>
      </c>
      <c r="Y31" s="180">
        <f t="shared" si="23"/>
        <v>0.48360647553441483</v>
      </c>
      <c r="Z31" s="66">
        <v>0</v>
      </c>
      <c r="AA31" s="66">
        <v>3.4195774171576223E-3</v>
      </c>
      <c r="AB31" s="66">
        <v>0.51297394704842769</v>
      </c>
      <c r="AC31" s="192">
        <f t="shared" si="24"/>
        <v>0.51639352446558529</v>
      </c>
    </row>
    <row r="32" spans="1:29" s="10" customFormat="1" x14ac:dyDescent="0.25">
      <c r="A32" s="205">
        <v>4</v>
      </c>
      <c r="B32" s="255">
        <v>324</v>
      </c>
      <c r="C32" s="238" t="s">
        <v>19</v>
      </c>
      <c r="D32" s="90">
        <v>38278</v>
      </c>
      <c r="E32" s="60">
        <v>12021</v>
      </c>
      <c r="F32" s="60">
        <v>0</v>
      </c>
      <c r="G32" s="60">
        <v>118930</v>
      </c>
      <c r="H32" s="148">
        <v>118930</v>
      </c>
      <c r="I32" s="98"/>
      <c r="J32" s="64">
        <v>46339.89</v>
      </c>
      <c r="K32" s="62">
        <f t="shared" si="20"/>
        <v>389.64004035987557</v>
      </c>
      <c r="L32" s="63"/>
      <c r="M32" s="64">
        <v>21635.43</v>
      </c>
      <c r="N32" s="62">
        <f t="shared" si="21"/>
        <v>181.91734633818211</v>
      </c>
      <c r="O32" s="131"/>
      <c r="P32" s="64">
        <v>24704.46</v>
      </c>
      <c r="Q32" s="62">
        <f t="shared" si="22"/>
        <v>207.72269402169343</v>
      </c>
      <c r="R32" s="156"/>
      <c r="S32" s="65">
        <v>1.4141164340269257E-2</v>
      </c>
      <c r="T32" s="104">
        <v>0</v>
      </c>
      <c r="U32" s="104">
        <v>6.1478782103280782E-2</v>
      </c>
      <c r="V32" s="104">
        <v>0.18936492943768315</v>
      </c>
      <c r="W32" s="104">
        <v>0.19841587884649703</v>
      </c>
      <c r="X32" s="104">
        <v>3.4849025321380782E-3</v>
      </c>
      <c r="Y32" s="180">
        <f t="shared" si="23"/>
        <v>0.4668856572598683</v>
      </c>
      <c r="Z32" s="104">
        <v>0</v>
      </c>
      <c r="AA32" s="104">
        <v>1.7164477516023453E-3</v>
      </c>
      <c r="AB32" s="104">
        <v>0.5313978949885293</v>
      </c>
      <c r="AC32" s="192">
        <f t="shared" si="24"/>
        <v>0.53311434274013159</v>
      </c>
    </row>
    <row r="33" spans="1:29" s="10" customFormat="1" x14ac:dyDescent="0.25">
      <c r="A33" s="205">
        <v>4</v>
      </c>
      <c r="B33" s="255">
        <v>183</v>
      </c>
      <c r="C33" s="238" t="s">
        <v>27</v>
      </c>
      <c r="D33" s="90">
        <v>48407</v>
      </c>
      <c r="E33" s="60">
        <v>13781</v>
      </c>
      <c r="F33" s="60">
        <v>1200</v>
      </c>
      <c r="G33" s="60">
        <v>157857</v>
      </c>
      <c r="H33" s="148">
        <v>158357</v>
      </c>
      <c r="I33" s="91">
        <v>1</v>
      </c>
      <c r="J33" s="64">
        <v>74343.91</v>
      </c>
      <c r="K33" s="62">
        <f t="shared" si="20"/>
        <v>469.47031075355051</v>
      </c>
      <c r="L33" s="67">
        <v>2</v>
      </c>
      <c r="M33" s="64">
        <v>33737.39</v>
      </c>
      <c r="N33" s="62">
        <f t="shared" si="21"/>
        <v>213.04640780009726</v>
      </c>
      <c r="O33" s="138"/>
      <c r="P33" s="64">
        <v>40606.519999999997</v>
      </c>
      <c r="Q33" s="62">
        <f t="shared" si="22"/>
        <v>256.42390295345325</v>
      </c>
      <c r="R33" s="98"/>
      <c r="S33" s="65">
        <v>1.1699546069072772E-2</v>
      </c>
      <c r="T33" s="105">
        <v>0</v>
      </c>
      <c r="U33" s="105">
        <v>2.8843653770698901E-2</v>
      </c>
      <c r="V33" s="133">
        <v>0.2926216821256778</v>
      </c>
      <c r="W33" s="105">
        <v>0.1180630666318196</v>
      </c>
      <c r="X33" s="105">
        <v>2.5737145113836494E-3</v>
      </c>
      <c r="Y33" s="180">
        <f t="shared" si="23"/>
        <v>0.45380166310865272</v>
      </c>
      <c r="Z33" s="105">
        <v>0</v>
      </c>
      <c r="AA33" s="140">
        <v>1.3258651582893606E-3</v>
      </c>
      <c r="AB33" s="105">
        <v>0.54487247173305786</v>
      </c>
      <c r="AC33" s="192">
        <f t="shared" si="24"/>
        <v>0.54619833689134722</v>
      </c>
    </row>
    <row r="34" spans="1:29" s="10" customFormat="1" x14ac:dyDescent="0.25">
      <c r="A34" s="204">
        <v>4</v>
      </c>
      <c r="B34" s="255">
        <v>186</v>
      </c>
      <c r="C34" s="238" t="s">
        <v>40</v>
      </c>
      <c r="D34" s="90">
        <v>68449</v>
      </c>
      <c r="E34" s="60">
        <v>0</v>
      </c>
      <c r="F34" s="60">
        <v>3989</v>
      </c>
      <c r="G34" s="60">
        <v>150149</v>
      </c>
      <c r="H34" s="148">
        <v>151811.08333333334</v>
      </c>
      <c r="I34" s="98">
        <v>1</v>
      </c>
      <c r="J34" s="64">
        <v>31645.3</v>
      </c>
      <c r="K34" s="62">
        <f t="shared" si="20"/>
        <v>208.45184228424253</v>
      </c>
      <c r="L34" s="63">
        <v>5</v>
      </c>
      <c r="M34" s="64">
        <v>14120.48</v>
      </c>
      <c r="N34" s="62">
        <f t="shared" si="21"/>
        <v>93.013498685043302</v>
      </c>
      <c r="O34" s="138"/>
      <c r="P34" s="64">
        <v>17524.82</v>
      </c>
      <c r="Q34" s="62">
        <f t="shared" si="22"/>
        <v>115.43834359919921</v>
      </c>
      <c r="R34" s="91">
        <v>5</v>
      </c>
      <c r="S34" s="65">
        <v>2.6143534742916013E-2</v>
      </c>
      <c r="T34" s="66">
        <v>0</v>
      </c>
      <c r="U34" s="66">
        <v>5.8710140210394599E-2</v>
      </c>
      <c r="V34" s="66">
        <v>0.3559049843104663</v>
      </c>
      <c r="W34" s="66">
        <v>5.4523104536850654E-3</v>
      </c>
      <c r="X34" s="66">
        <v>0</v>
      </c>
      <c r="Y34" s="180">
        <f t="shared" si="23"/>
        <v>0.44621096971746194</v>
      </c>
      <c r="Z34" s="66">
        <v>0</v>
      </c>
      <c r="AA34" s="140">
        <v>0</v>
      </c>
      <c r="AB34" s="66">
        <v>0.55378903028253801</v>
      </c>
      <c r="AC34" s="192">
        <f t="shared" si="24"/>
        <v>0.55378903028253801</v>
      </c>
    </row>
    <row r="35" spans="1:29" s="10" customFormat="1" x14ac:dyDescent="0.25">
      <c r="A35" s="205">
        <v>4</v>
      </c>
      <c r="B35" s="255">
        <v>87</v>
      </c>
      <c r="C35" s="238" t="s">
        <v>23</v>
      </c>
      <c r="D35" s="90">
        <v>62427</v>
      </c>
      <c r="E35" s="60">
        <v>2466</v>
      </c>
      <c r="F35" s="60">
        <v>3749</v>
      </c>
      <c r="G35" s="60">
        <v>132330</v>
      </c>
      <c r="H35" s="148">
        <v>133892.08333333334</v>
      </c>
      <c r="I35" s="98">
        <v>1</v>
      </c>
      <c r="J35" s="64">
        <v>45063.93</v>
      </c>
      <c r="K35" s="62">
        <f t="shared" si="20"/>
        <v>336.56904036521945</v>
      </c>
      <c r="L35" s="63"/>
      <c r="M35" s="64">
        <v>19633.34</v>
      </c>
      <c r="N35" s="62">
        <f t="shared" si="21"/>
        <v>146.63555537575348</v>
      </c>
      <c r="O35" s="138"/>
      <c r="P35" s="64">
        <v>25430.59</v>
      </c>
      <c r="Q35" s="62">
        <f t="shared" si="22"/>
        <v>189.933484989466</v>
      </c>
      <c r="R35" s="139"/>
      <c r="S35" s="65">
        <v>1.6180124547503956E-2</v>
      </c>
      <c r="T35" s="66">
        <v>8.3215112396988007E-5</v>
      </c>
      <c r="U35" s="66">
        <v>6.9543424197578863E-2</v>
      </c>
      <c r="V35" s="66">
        <v>0.27608777130623097</v>
      </c>
      <c r="W35" s="66">
        <v>7.0477208712156264E-2</v>
      </c>
      <c r="X35" s="66">
        <v>3.3057480783411477E-3</v>
      </c>
      <c r="Y35" s="180">
        <f t="shared" si="23"/>
        <v>0.43567749195420824</v>
      </c>
      <c r="Z35" s="66">
        <v>0</v>
      </c>
      <c r="AA35" s="140">
        <v>4.0853072512761317E-4</v>
      </c>
      <c r="AB35" s="66">
        <v>0.56391397732066417</v>
      </c>
      <c r="AC35" s="192">
        <f t="shared" si="24"/>
        <v>0.56432250804579176</v>
      </c>
    </row>
    <row r="36" spans="1:29" s="10" customFormat="1" x14ac:dyDescent="0.25">
      <c r="A36" s="205">
        <v>4</v>
      </c>
      <c r="B36" s="255">
        <v>21</v>
      </c>
      <c r="C36" s="238" t="s">
        <v>26</v>
      </c>
      <c r="D36" s="90">
        <v>31404</v>
      </c>
      <c r="E36" s="60">
        <v>0</v>
      </c>
      <c r="F36" s="60">
        <v>0</v>
      </c>
      <c r="G36" s="60">
        <v>92612</v>
      </c>
      <c r="H36" s="148">
        <v>92612</v>
      </c>
      <c r="I36" s="98"/>
      <c r="J36" s="64">
        <v>22720.57</v>
      </c>
      <c r="K36" s="62">
        <f t="shared" si="20"/>
        <v>245.33073467801148</v>
      </c>
      <c r="L36" s="63"/>
      <c r="M36" s="64">
        <v>9297.52</v>
      </c>
      <c r="N36" s="62">
        <f t="shared" si="21"/>
        <v>100.39217380037144</v>
      </c>
      <c r="O36" s="63"/>
      <c r="P36" s="64">
        <v>13423.05</v>
      </c>
      <c r="Q36" s="62">
        <f t="shared" si="22"/>
        <v>144.93856087764004</v>
      </c>
      <c r="R36" s="157"/>
      <c r="S36" s="65">
        <v>2.2459383721447131E-2</v>
      </c>
      <c r="T36" s="66">
        <v>0</v>
      </c>
      <c r="U36" s="66">
        <v>6.9060767401522047E-2</v>
      </c>
      <c r="V36" s="66">
        <v>0.29844189648411112</v>
      </c>
      <c r="W36" s="66">
        <v>1.1516436427431179E-2</v>
      </c>
      <c r="X36" s="66">
        <v>7.7330806401423903E-3</v>
      </c>
      <c r="Y36" s="180">
        <f t="shared" si="23"/>
        <v>0.40921156467465386</v>
      </c>
      <c r="Z36" s="66">
        <v>0</v>
      </c>
      <c r="AA36" s="140">
        <v>7.2313326646294529E-4</v>
      </c>
      <c r="AB36" s="66">
        <v>0.5900653020588833</v>
      </c>
      <c r="AC36" s="192">
        <f t="shared" si="24"/>
        <v>0.5907884353253462</v>
      </c>
    </row>
    <row r="37" spans="1:29" s="10" customFormat="1" x14ac:dyDescent="0.25">
      <c r="A37" s="205">
        <v>4</v>
      </c>
      <c r="B37" s="255">
        <v>12</v>
      </c>
      <c r="C37" s="238" t="s">
        <v>28</v>
      </c>
      <c r="D37" s="90">
        <v>36579</v>
      </c>
      <c r="E37" s="60">
        <v>0</v>
      </c>
      <c r="F37" s="60">
        <v>2657</v>
      </c>
      <c r="G37" s="60">
        <v>83043</v>
      </c>
      <c r="H37" s="148">
        <v>84150.083333333328</v>
      </c>
      <c r="I37" s="98">
        <v>1</v>
      </c>
      <c r="J37" s="64">
        <v>26586.53</v>
      </c>
      <c r="K37" s="62">
        <f t="shared" si="20"/>
        <v>315.94181427825879</v>
      </c>
      <c r="L37" s="63"/>
      <c r="M37" s="64">
        <v>10508.44</v>
      </c>
      <c r="N37" s="62">
        <f t="shared" si="21"/>
        <v>124.87735702380965</v>
      </c>
      <c r="O37" s="138"/>
      <c r="P37" s="64">
        <v>16078.09</v>
      </c>
      <c r="Q37" s="62">
        <f t="shared" si="22"/>
        <v>191.06445725444917</v>
      </c>
      <c r="R37" s="91"/>
      <c r="S37" s="65">
        <v>1.7210594989267122E-2</v>
      </c>
      <c r="T37" s="66">
        <v>0</v>
      </c>
      <c r="U37" s="66">
        <v>4.1560895686650348E-2</v>
      </c>
      <c r="V37" s="66">
        <v>0.26249796419465043</v>
      </c>
      <c r="W37" s="66">
        <v>6.497011832683694E-2</v>
      </c>
      <c r="X37" s="66">
        <v>9.0147153464555166E-3</v>
      </c>
      <c r="Y37" s="180">
        <f t="shared" si="23"/>
        <v>0.39525428854386041</v>
      </c>
      <c r="Z37" s="66">
        <v>0</v>
      </c>
      <c r="AA37" s="140">
        <v>1.3472988013102877E-3</v>
      </c>
      <c r="AB37" s="66">
        <v>0.60339841265482941</v>
      </c>
      <c r="AC37" s="192">
        <f t="shared" si="24"/>
        <v>0.60474571145613965</v>
      </c>
    </row>
    <row r="38" spans="1:29" s="10" customFormat="1" x14ac:dyDescent="0.25">
      <c r="A38" s="205">
        <v>4</v>
      </c>
      <c r="B38" s="255">
        <v>601</v>
      </c>
      <c r="C38" s="238" t="s">
        <v>24</v>
      </c>
      <c r="D38" s="90">
        <v>35533</v>
      </c>
      <c r="E38" s="60">
        <v>2860</v>
      </c>
      <c r="F38" s="60">
        <v>6795</v>
      </c>
      <c r="G38" s="60">
        <v>84266</v>
      </c>
      <c r="H38" s="148">
        <v>87097.25</v>
      </c>
      <c r="I38" s="98">
        <v>1</v>
      </c>
      <c r="J38" s="64">
        <v>24702.46</v>
      </c>
      <c r="K38" s="62">
        <f t="shared" si="20"/>
        <v>283.6192876353731</v>
      </c>
      <c r="L38" s="63"/>
      <c r="M38" s="64">
        <v>9726.67</v>
      </c>
      <c r="N38" s="62">
        <f t="shared" si="21"/>
        <v>111.67597139978587</v>
      </c>
      <c r="O38" s="138"/>
      <c r="P38" s="64">
        <v>14975.79</v>
      </c>
      <c r="Q38" s="62">
        <f t="shared" si="22"/>
        <v>171.94331623558722</v>
      </c>
      <c r="R38" s="139"/>
      <c r="S38" s="65">
        <v>1.8796103707889821E-2</v>
      </c>
      <c r="T38" s="66">
        <v>0</v>
      </c>
      <c r="U38" s="66">
        <v>5.6476156625696383E-2</v>
      </c>
      <c r="V38" s="66">
        <v>0.29885242198550266</v>
      </c>
      <c r="W38" s="66">
        <v>1.0666953817555013E-2</v>
      </c>
      <c r="X38" s="66">
        <v>8.961455660691283E-3</v>
      </c>
      <c r="Y38" s="180">
        <f t="shared" si="23"/>
        <v>0.39375309179733514</v>
      </c>
      <c r="Z38" s="66">
        <v>0</v>
      </c>
      <c r="AA38" s="140">
        <v>4.716129486698896E-4</v>
      </c>
      <c r="AB38" s="66">
        <v>0.60577529525399498</v>
      </c>
      <c r="AC38" s="192">
        <f t="shared" si="24"/>
        <v>0.60624690820266491</v>
      </c>
    </row>
    <row r="39" spans="1:29" s="10" customFormat="1" x14ac:dyDescent="0.25">
      <c r="A39" s="205">
        <v>4</v>
      </c>
      <c r="B39" s="255">
        <v>190</v>
      </c>
      <c r="C39" s="238" t="s">
        <v>49</v>
      </c>
      <c r="D39" s="90">
        <v>32914</v>
      </c>
      <c r="E39" s="60">
        <v>0</v>
      </c>
      <c r="F39" s="60">
        <v>6023</v>
      </c>
      <c r="G39" s="60">
        <v>60794</v>
      </c>
      <c r="H39" s="148">
        <v>63303.583333333336</v>
      </c>
      <c r="I39" s="91">
        <v>1</v>
      </c>
      <c r="J39" s="64">
        <v>11050.65</v>
      </c>
      <c r="K39" s="62">
        <f t="shared" si="20"/>
        <v>174.56594742530373</v>
      </c>
      <c r="L39" s="63">
        <v>5</v>
      </c>
      <c r="M39" s="64">
        <v>4301.5</v>
      </c>
      <c r="N39" s="62">
        <f t="shared" si="21"/>
        <v>67.950339830683617</v>
      </c>
      <c r="O39" s="63"/>
      <c r="P39" s="64">
        <v>6749.15</v>
      </c>
      <c r="Q39" s="62">
        <f t="shared" si="22"/>
        <v>106.6156075946201</v>
      </c>
      <c r="R39" s="157">
        <v>5</v>
      </c>
      <c r="S39" s="65">
        <v>3.0312244076140322E-2</v>
      </c>
      <c r="T39" s="66">
        <v>0</v>
      </c>
      <c r="U39" s="66">
        <v>0</v>
      </c>
      <c r="V39" s="66">
        <v>0.35309506680602498</v>
      </c>
      <c r="W39" s="66">
        <v>0</v>
      </c>
      <c r="X39" s="66">
        <v>5.8458099749788472E-3</v>
      </c>
      <c r="Y39" s="180">
        <f t="shared" si="23"/>
        <v>0.38925312085714414</v>
      </c>
      <c r="Z39" s="66">
        <v>0</v>
      </c>
      <c r="AA39" s="140">
        <v>6.4973553591870159E-4</v>
      </c>
      <c r="AB39" s="66">
        <v>0.61009714360693723</v>
      </c>
      <c r="AC39" s="192">
        <f t="shared" si="24"/>
        <v>0.61074687914285597</v>
      </c>
    </row>
    <row r="40" spans="1:29" s="10" customFormat="1" x14ac:dyDescent="0.25">
      <c r="A40" s="205">
        <v>4</v>
      </c>
      <c r="B40" s="255">
        <v>88</v>
      </c>
      <c r="C40" s="244" t="s">
        <v>32</v>
      </c>
      <c r="D40" s="90">
        <v>34269</v>
      </c>
      <c r="E40" s="60">
        <v>10</v>
      </c>
      <c r="F40" s="60">
        <v>12079</v>
      </c>
      <c r="G40" s="60">
        <v>58182</v>
      </c>
      <c r="H40" s="148">
        <v>63214.916666666664</v>
      </c>
      <c r="I40" s="98">
        <v>1</v>
      </c>
      <c r="J40" s="64">
        <v>23567.62</v>
      </c>
      <c r="K40" s="62">
        <f t="shared" si="20"/>
        <v>372.81738619181391</v>
      </c>
      <c r="L40" s="63"/>
      <c r="M40" s="64">
        <v>8934.48</v>
      </c>
      <c r="N40" s="62">
        <f t="shared" si="21"/>
        <v>141.33499609137613</v>
      </c>
      <c r="O40" s="138"/>
      <c r="P40" s="64">
        <v>14633.14</v>
      </c>
      <c r="Q40" s="62">
        <f t="shared" si="22"/>
        <v>231.48239010043781</v>
      </c>
      <c r="R40" s="157"/>
      <c r="S40" s="65">
        <v>1.3602561480539826E-2</v>
      </c>
      <c r="T40" s="66">
        <v>0</v>
      </c>
      <c r="U40" s="66">
        <v>6.8530466801484405E-2</v>
      </c>
      <c r="V40" s="66">
        <v>0.26502209387286452</v>
      </c>
      <c r="W40" s="66">
        <v>2.9139556730802686E-2</v>
      </c>
      <c r="X40" s="66">
        <v>2.8051199060405759E-3</v>
      </c>
      <c r="Y40" s="180">
        <f t="shared" si="23"/>
        <v>0.37909979879173206</v>
      </c>
      <c r="Z40" s="66">
        <v>0</v>
      </c>
      <c r="AA40" s="140">
        <v>1.9488603431318055E-3</v>
      </c>
      <c r="AB40" s="66">
        <v>0.61895134086513615</v>
      </c>
      <c r="AC40" s="192">
        <f t="shared" si="24"/>
        <v>0.62090020120826794</v>
      </c>
    </row>
    <row r="41" spans="1:29" s="10" customFormat="1" x14ac:dyDescent="0.25">
      <c r="A41" s="205">
        <v>4</v>
      </c>
      <c r="B41" s="255">
        <v>143</v>
      </c>
      <c r="C41" s="238" t="s">
        <v>37</v>
      </c>
      <c r="D41" s="90">
        <v>17841</v>
      </c>
      <c r="E41" s="60">
        <v>5000</v>
      </c>
      <c r="F41" s="60">
        <v>0</v>
      </c>
      <c r="G41" s="60">
        <v>51082</v>
      </c>
      <c r="H41" s="148">
        <v>51082</v>
      </c>
      <c r="I41" s="98"/>
      <c r="J41" s="64">
        <v>21046.67</v>
      </c>
      <c r="K41" s="62">
        <f t="shared" si="20"/>
        <v>412.01734466152459</v>
      </c>
      <c r="L41" s="63"/>
      <c r="M41" s="64">
        <v>7493.98</v>
      </c>
      <c r="N41" s="62">
        <f t="shared" si="21"/>
        <v>146.70490583767275</v>
      </c>
      <c r="O41" s="138"/>
      <c r="P41" s="64">
        <v>13552.69</v>
      </c>
      <c r="Q41" s="62">
        <f t="shared" si="22"/>
        <v>265.31243882385183</v>
      </c>
      <c r="R41" s="139"/>
      <c r="S41" s="65">
        <v>1.3373136938052433E-2</v>
      </c>
      <c r="T41" s="66">
        <v>0</v>
      </c>
      <c r="U41" s="66">
        <v>4.0372182392749069E-2</v>
      </c>
      <c r="V41" s="66">
        <v>0.26504905526622502</v>
      </c>
      <c r="W41" s="66">
        <v>3.0491759503997545E-2</v>
      </c>
      <c r="X41" s="66">
        <v>6.7787445709938908E-3</v>
      </c>
      <c r="Y41" s="180">
        <f t="shared" si="23"/>
        <v>0.35606487867201791</v>
      </c>
      <c r="Z41" s="66">
        <v>0</v>
      </c>
      <c r="AA41" s="140">
        <v>3.568260442150706E-4</v>
      </c>
      <c r="AB41" s="66">
        <v>0.64357829528376709</v>
      </c>
      <c r="AC41" s="192">
        <f t="shared" si="24"/>
        <v>0.64393512132798214</v>
      </c>
    </row>
    <row r="42" spans="1:29" s="10" customFormat="1" x14ac:dyDescent="0.25">
      <c r="A42" s="205">
        <v>4</v>
      </c>
      <c r="B42" s="255">
        <v>429</v>
      </c>
      <c r="C42" s="238" t="s">
        <v>31</v>
      </c>
      <c r="D42" s="90">
        <v>47315</v>
      </c>
      <c r="E42" s="60">
        <v>0</v>
      </c>
      <c r="F42" s="60">
        <v>0</v>
      </c>
      <c r="G42" s="60">
        <v>108192</v>
      </c>
      <c r="H42" s="148">
        <v>108192</v>
      </c>
      <c r="I42" s="98"/>
      <c r="J42" s="64">
        <v>50735.65</v>
      </c>
      <c r="K42" s="62">
        <f t="shared" si="20"/>
        <v>468.94086438923398</v>
      </c>
      <c r="L42" s="67">
        <v>2</v>
      </c>
      <c r="M42" s="64">
        <v>16501.849999999999</v>
      </c>
      <c r="N42" s="62">
        <f t="shared" si="21"/>
        <v>152.52375406684411</v>
      </c>
      <c r="O42" s="138"/>
      <c r="P42" s="64">
        <v>34233.800000000003</v>
      </c>
      <c r="Q42" s="62">
        <f t="shared" si="22"/>
        <v>316.41711032238982</v>
      </c>
      <c r="R42" s="98"/>
      <c r="S42" s="65">
        <v>1.1749923377349062E-2</v>
      </c>
      <c r="T42" s="66">
        <v>0</v>
      </c>
      <c r="U42" s="66">
        <v>6.9438550604949384E-2</v>
      </c>
      <c r="V42" s="66">
        <v>0.10954644318147101</v>
      </c>
      <c r="W42" s="66">
        <v>0.13235762230305514</v>
      </c>
      <c r="X42" s="66">
        <v>2.1590341308330534E-3</v>
      </c>
      <c r="Y42" s="180">
        <f t="shared" si="23"/>
        <v>0.32525157359765766</v>
      </c>
      <c r="Z42" s="66">
        <v>0</v>
      </c>
      <c r="AA42" s="140">
        <v>3.2915711141968222E-5</v>
      </c>
      <c r="AB42" s="66">
        <v>0.67471551069120028</v>
      </c>
      <c r="AC42" s="192">
        <f t="shared" si="24"/>
        <v>0.67474842640234223</v>
      </c>
    </row>
    <row r="43" spans="1:29" s="10" customFormat="1" ht="15.75" thickBot="1" x14ac:dyDescent="0.3">
      <c r="A43" s="205">
        <v>4</v>
      </c>
      <c r="B43" s="256">
        <v>34</v>
      </c>
      <c r="C43" s="243" t="s">
        <v>43</v>
      </c>
      <c r="D43" s="92">
        <v>23758</v>
      </c>
      <c r="E43" s="69">
        <v>4177</v>
      </c>
      <c r="F43" s="69">
        <v>1965</v>
      </c>
      <c r="G43" s="69">
        <v>62563</v>
      </c>
      <c r="H43" s="149">
        <v>63381.75</v>
      </c>
      <c r="I43" s="114">
        <v>1</v>
      </c>
      <c r="J43" s="71">
        <v>26527.22</v>
      </c>
      <c r="K43" s="70">
        <f t="shared" si="20"/>
        <v>418.53088625669062</v>
      </c>
      <c r="L43" s="93"/>
      <c r="M43" s="71">
        <v>6923.98</v>
      </c>
      <c r="N43" s="70">
        <f t="shared" si="21"/>
        <v>109.24248699349576</v>
      </c>
      <c r="O43" s="150"/>
      <c r="P43" s="71">
        <v>19603.240000000002</v>
      </c>
      <c r="Q43" s="70">
        <f t="shared" si="22"/>
        <v>309.28839926319483</v>
      </c>
      <c r="R43" s="114"/>
      <c r="S43" s="72">
        <v>1.2994953862485403E-2</v>
      </c>
      <c r="T43" s="94">
        <v>0</v>
      </c>
      <c r="U43" s="94">
        <v>4.7747181951218402E-2</v>
      </c>
      <c r="V43" s="94">
        <v>0.16223147393507498</v>
      </c>
      <c r="W43" s="94">
        <v>3.5495615447076627E-2</v>
      </c>
      <c r="X43" s="94">
        <v>2.5449330913680365E-3</v>
      </c>
      <c r="Y43" s="181">
        <f t="shared" si="23"/>
        <v>0.26101415828722346</v>
      </c>
      <c r="Z43" s="94">
        <v>0</v>
      </c>
      <c r="AA43" s="152">
        <v>7.3886370301901223E-4</v>
      </c>
      <c r="AB43" s="94">
        <v>0.73824697800975747</v>
      </c>
      <c r="AC43" s="193">
        <f t="shared" si="24"/>
        <v>0.73898584171277648</v>
      </c>
    </row>
    <row r="44" spans="1:29" s="2" customFormat="1" ht="15.75" thickBot="1" x14ac:dyDescent="0.3">
      <c r="A44" s="134"/>
      <c r="B44" s="257"/>
      <c r="C44" s="240"/>
      <c r="D44" s="234"/>
      <c r="E44" s="95"/>
      <c r="F44" s="95"/>
      <c r="G44" s="96"/>
      <c r="H44" s="44"/>
      <c r="I44" s="106"/>
      <c r="J44" s="231"/>
      <c r="K44" s="107"/>
      <c r="L44" s="46"/>
      <c r="M44" s="76"/>
      <c r="N44" s="77"/>
      <c r="O44" s="78"/>
      <c r="P44" s="79"/>
      <c r="Q44" s="77"/>
      <c r="R44" s="21"/>
      <c r="S44" s="81"/>
      <c r="T44" s="82"/>
      <c r="U44" s="82"/>
      <c r="V44" s="108"/>
      <c r="W44" s="82"/>
      <c r="X44" s="201" t="s">
        <v>84</v>
      </c>
      <c r="Y44" s="182">
        <f>SUM(Y30:Y43)/14</f>
        <v>0.40685789795511307</v>
      </c>
      <c r="Z44" s="82"/>
      <c r="AA44" s="81"/>
      <c r="AB44" s="82"/>
      <c r="AC44" s="194"/>
    </row>
    <row r="45" spans="1:29" s="2" customFormat="1" ht="15.75" thickBot="1" x14ac:dyDescent="0.3">
      <c r="A45" s="134"/>
      <c r="B45" s="257"/>
      <c r="C45" s="237" t="s">
        <v>269</v>
      </c>
      <c r="D45" s="234"/>
      <c r="E45" s="95"/>
      <c r="F45" s="95"/>
      <c r="G45" s="96"/>
      <c r="H45" s="44"/>
      <c r="I45" s="106"/>
      <c r="J45" s="231"/>
      <c r="K45" s="107"/>
      <c r="L45" s="46"/>
      <c r="M45" s="76"/>
      <c r="N45" s="77"/>
      <c r="O45" s="78"/>
      <c r="P45" s="79"/>
      <c r="Q45" s="77"/>
      <c r="R45" s="21"/>
      <c r="S45" s="81"/>
      <c r="T45" s="82"/>
      <c r="U45" s="82"/>
      <c r="V45" s="108"/>
      <c r="W45" s="82"/>
      <c r="X45" s="82"/>
      <c r="Y45" s="182"/>
      <c r="Z45" s="82"/>
      <c r="AA45" s="81"/>
      <c r="AB45" s="82"/>
      <c r="AC45" s="194"/>
    </row>
    <row r="46" spans="1:29" s="10" customFormat="1" x14ac:dyDescent="0.25">
      <c r="A46" s="205">
        <v>5</v>
      </c>
      <c r="B46" s="259">
        <v>885</v>
      </c>
      <c r="C46" s="242" t="s">
        <v>38</v>
      </c>
      <c r="D46" s="83">
        <v>1581</v>
      </c>
      <c r="E46" s="84">
        <v>1303</v>
      </c>
      <c r="F46" s="84">
        <v>0</v>
      </c>
      <c r="G46" s="84">
        <v>6372</v>
      </c>
      <c r="H46" s="146">
        <v>6372</v>
      </c>
      <c r="I46" s="102"/>
      <c r="J46" s="158">
        <v>2803.587</v>
      </c>
      <c r="K46" s="86">
        <f t="shared" ref="K46:K49" si="25">(J46*1000)/H46</f>
        <v>439.98540489642187</v>
      </c>
      <c r="L46" s="87"/>
      <c r="M46" s="158">
        <v>1587.932</v>
      </c>
      <c r="N46" s="86">
        <f t="shared" ref="N46:N49" si="26">(M46*1000)/H46</f>
        <v>249.20464532328938</v>
      </c>
      <c r="O46" s="153"/>
      <c r="P46" s="158">
        <v>1215.655</v>
      </c>
      <c r="Q46" s="86">
        <f t="shared" ref="Q46:Q49" si="27">(P46*1000)/H46</f>
        <v>190.78075957313246</v>
      </c>
      <c r="R46" s="85"/>
      <c r="S46" s="159">
        <v>1.2523242546066878E-2</v>
      </c>
      <c r="T46" s="97">
        <v>0</v>
      </c>
      <c r="U46" s="97">
        <v>6.6785871100129943E-2</v>
      </c>
      <c r="V46" s="97">
        <v>0.24319987216376734</v>
      </c>
      <c r="W46" s="97">
        <v>0.24036707261090881</v>
      </c>
      <c r="X46" s="97">
        <v>3.5169231416752895E-3</v>
      </c>
      <c r="Y46" s="184">
        <f t="shared" ref="Y46:Y49" si="28">S46+T46+U46+V46+W46+X46</f>
        <v>0.56639298156254825</v>
      </c>
      <c r="Z46" s="97">
        <v>0</v>
      </c>
      <c r="AA46" s="155">
        <v>2.639475785841495E-4</v>
      </c>
      <c r="AB46" s="97">
        <v>0.43334307085886759</v>
      </c>
      <c r="AC46" s="207">
        <f t="shared" ref="AC46:AC49" si="29">Z46+AA46+AB46</f>
        <v>0.43360701843745175</v>
      </c>
    </row>
    <row r="47" spans="1:29" s="10" customFormat="1" x14ac:dyDescent="0.25">
      <c r="A47" s="205">
        <v>5</v>
      </c>
      <c r="B47" s="255">
        <v>56</v>
      </c>
      <c r="C47" s="238" t="s">
        <v>1</v>
      </c>
      <c r="D47" s="90">
        <v>8700</v>
      </c>
      <c r="E47" s="60">
        <v>5500</v>
      </c>
      <c r="F47" s="60">
        <v>0</v>
      </c>
      <c r="G47" s="60">
        <v>31420</v>
      </c>
      <c r="H47" s="148">
        <v>31420</v>
      </c>
      <c r="I47" s="98"/>
      <c r="J47" s="64">
        <v>14840.37</v>
      </c>
      <c r="K47" s="62">
        <f t="shared" si="25"/>
        <v>472.32240611075747</v>
      </c>
      <c r="L47" s="63">
        <v>2</v>
      </c>
      <c r="M47" s="64">
        <v>8031.65</v>
      </c>
      <c r="N47" s="62">
        <f t="shared" si="26"/>
        <v>255.62221514958625</v>
      </c>
      <c r="O47" s="138"/>
      <c r="P47" s="64">
        <v>6808.72</v>
      </c>
      <c r="Q47" s="62">
        <f t="shared" si="27"/>
        <v>216.70019096117122</v>
      </c>
      <c r="R47" s="139"/>
      <c r="S47" s="65">
        <v>1.1665477343219878E-2</v>
      </c>
      <c r="T47" s="66">
        <v>0</v>
      </c>
      <c r="U47" s="66">
        <v>5.8951360377133451E-2</v>
      </c>
      <c r="V47" s="66">
        <v>0.22601592817429753</v>
      </c>
      <c r="W47" s="66">
        <v>0.23869553117610948</v>
      </c>
      <c r="X47" s="66">
        <v>5.8745166057180519E-3</v>
      </c>
      <c r="Y47" s="180">
        <f t="shared" si="28"/>
        <v>0.54120281367647838</v>
      </c>
      <c r="Z47" s="66">
        <v>0</v>
      </c>
      <c r="AA47" s="140">
        <v>2.8638099993463773E-4</v>
      </c>
      <c r="AB47" s="66">
        <v>0.45851080532358696</v>
      </c>
      <c r="AC47" s="192">
        <f t="shared" si="29"/>
        <v>0.45879718632352157</v>
      </c>
    </row>
    <row r="48" spans="1:29" s="10" customFormat="1" x14ac:dyDescent="0.25">
      <c r="A48" s="205">
        <v>5</v>
      </c>
      <c r="B48" s="255">
        <v>75</v>
      </c>
      <c r="C48" s="238" t="s">
        <v>4</v>
      </c>
      <c r="D48" s="90">
        <v>9851</v>
      </c>
      <c r="E48" s="60">
        <v>0</v>
      </c>
      <c r="F48" s="60">
        <v>0</v>
      </c>
      <c r="G48" s="60">
        <v>27582</v>
      </c>
      <c r="H48" s="148">
        <v>27582</v>
      </c>
      <c r="I48" s="98"/>
      <c r="J48" s="64">
        <v>10622.62</v>
      </c>
      <c r="K48" s="62">
        <f t="shared" si="25"/>
        <v>385.128707127837</v>
      </c>
      <c r="L48" s="67"/>
      <c r="M48" s="64">
        <v>5329.95</v>
      </c>
      <c r="N48" s="62">
        <f t="shared" si="26"/>
        <v>193.24015662388516</v>
      </c>
      <c r="O48" s="63"/>
      <c r="P48" s="64">
        <v>5292.67</v>
      </c>
      <c r="Q48" s="62">
        <f t="shared" si="27"/>
        <v>191.88855050395185</v>
      </c>
      <c r="R48" s="98"/>
      <c r="S48" s="65">
        <v>1.4307204813878307E-2</v>
      </c>
      <c r="T48" s="66">
        <v>0</v>
      </c>
      <c r="U48" s="66">
        <v>8.0864231234855422E-2</v>
      </c>
      <c r="V48" s="66">
        <v>0.24575198962214595</v>
      </c>
      <c r="W48" s="66">
        <v>0.15674852343395507</v>
      </c>
      <c r="X48" s="66">
        <v>4.0827968994466522E-3</v>
      </c>
      <c r="Y48" s="180">
        <f t="shared" si="28"/>
        <v>0.50175474600428138</v>
      </c>
      <c r="Z48" s="66">
        <v>0</v>
      </c>
      <c r="AA48" s="66">
        <v>8.0112062749114618E-4</v>
      </c>
      <c r="AB48" s="66">
        <v>0.49744413336822735</v>
      </c>
      <c r="AC48" s="192">
        <f t="shared" si="29"/>
        <v>0.49824525399571851</v>
      </c>
    </row>
    <row r="49" spans="1:29" s="10" customFormat="1" x14ac:dyDescent="0.25">
      <c r="A49" s="205">
        <v>5</v>
      </c>
      <c r="B49" s="255">
        <v>67</v>
      </c>
      <c r="C49" s="238" t="s">
        <v>21</v>
      </c>
      <c r="D49" s="90">
        <v>8183</v>
      </c>
      <c r="E49" s="60">
        <v>2283</v>
      </c>
      <c r="F49" s="60">
        <v>0</v>
      </c>
      <c r="G49" s="60">
        <v>19128</v>
      </c>
      <c r="H49" s="148">
        <v>19128</v>
      </c>
      <c r="I49" s="91"/>
      <c r="J49" s="64">
        <v>7070.81</v>
      </c>
      <c r="K49" s="62">
        <f t="shared" si="25"/>
        <v>369.65757005437058</v>
      </c>
      <c r="L49" s="63"/>
      <c r="M49" s="64">
        <v>3168.77</v>
      </c>
      <c r="N49" s="62">
        <f t="shared" si="26"/>
        <v>165.66133416980344</v>
      </c>
      <c r="O49" s="138"/>
      <c r="P49" s="64">
        <v>3902.04</v>
      </c>
      <c r="Q49" s="62">
        <f t="shared" si="27"/>
        <v>203.99623588456711</v>
      </c>
      <c r="R49" s="91"/>
      <c r="S49" s="65">
        <v>1.4906354434640444E-2</v>
      </c>
      <c r="T49" s="66">
        <v>0</v>
      </c>
      <c r="U49" s="66">
        <v>6.3811642513375413E-2</v>
      </c>
      <c r="V49" s="66">
        <v>0.21217936841747972</v>
      </c>
      <c r="W49" s="66">
        <v>0.15492001623576365</v>
      </c>
      <c r="X49" s="66">
        <v>2.3307089286800239E-3</v>
      </c>
      <c r="Y49" s="180">
        <f t="shared" si="28"/>
        <v>0.44814809052993931</v>
      </c>
      <c r="Z49" s="66">
        <v>0</v>
      </c>
      <c r="AA49" s="140">
        <v>1.029585012183894E-3</v>
      </c>
      <c r="AB49" s="66">
        <v>0.55082232445787682</v>
      </c>
      <c r="AC49" s="192">
        <f t="shared" si="29"/>
        <v>0.55185190947006069</v>
      </c>
    </row>
    <row r="50" spans="1:29" s="10" customFormat="1" x14ac:dyDescent="0.25">
      <c r="A50" s="204">
        <v>5</v>
      </c>
      <c r="B50" s="255">
        <v>8</v>
      </c>
      <c r="C50" s="238" t="s">
        <v>6</v>
      </c>
      <c r="D50" s="90">
        <v>10131</v>
      </c>
      <c r="E50" s="60">
        <v>3452</v>
      </c>
      <c r="F50" s="60">
        <v>0</v>
      </c>
      <c r="G50" s="60">
        <v>31953</v>
      </c>
      <c r="H50" s="148">
        <v>31953</v>
      </c>
      <c r="I50" s="98"/>
      <c r="J50" s="64">
        <v>12259.41</v>
      </c>
      <c r="K50" s="62">
        <f>(J50*1000)/H50</f>
        <v>383.67007792695523</v>
      </c>
      <c r="L50" s="67">
        <v>5</v>
      </c>
      <c r="M50" s="64">
        <v>5260.83</v>
      </c>
      <c r="N50" s="62">
        <f>(M50*1000)/H50</f>
        <v>164.64275654868086</v>
      </c>
      <c r="O50" s="67"/>
      <c r="P50" s="64">
        <v>6998.58</v>
      </c>
      <c r="Q50" s="62">
        <f>(P50*1000)/H50</f>
        <v>219.02732137827434</v>
      </c>
      <c r="R50" s="139">
        <v>5</v>
      </c>
      <c r="S50" s="65">
        <v>1.4361213141578592E-2</v>
      </c>
      <c r="T50" s="66">
        <v>0</v>
      </c>
      <c r="U50" s="66">
        <v>3.8040982396379597E-2</v>
      </c>
      <c r="V50" s="66">
        <v>0.2543376883553124</v>
      </c>
      <c r="W50" s="66">
        <v>0.11895678503288494</v>
      </c>
      <c r="X50" s="66">
        <v>3.4292025472677725E-3</v>
      </c>
      <c r="Y50" s="180">
        <f>S50+T50+U50+V50+W50+X50</f>
        <v>0.42912587147342324</v>
      </c>
      <c r="Z50" s="66">
        <v>0</v>
      </c>
      <c r="AA50" s="140">
        <v>4.4047796753677383E-4</v>
      </c>
      <c r="AB50" s="66">
        <v>0.57043365055903994</v>
      </c>
      <c r="AC50" s="192">
        <f>Z50+AA50+AB50</f>
        <v>0.57087412852657671</v>
      </c>
    </row>
    <row r="51" spans="1:29" s="10" customFormat="1" x14ac:dyDescent="0.25">
      <c r="A51" s="204">
        <v>5</v>
      </c>
      <c r="B51" s="255">
        <v>182</v>
      </c>
      <c r="C51" s="238" t="s">
        <v>14</v>
      </c>
      <c r="D51" s="90">
        <v>1827</v>
      </c>
      <c r="E51" s="60">
        <v>293</v>
      </c>
      <c r="F51" s="60">
        <v>0</v>
      </c>
      <c r="G51" s="60">
        <v>5724</v>
      </c>
      <c r="H51" s="148">
        <v>5724</v>
      </c>
      <c r="I51" s="98"/>
      <c r="J51" s="64">
        <v>2320.59</v>
      </c>
      <c r="K51" s="62">
        <f t="shared" ref="K51:K52" si="30">(J51*1000)/H51</f>
        <v>405.41404612159329</v>
      </c>
      <c r="L51" s="63"/>
      <c r="M51" s="64">
        <v>982.18</v>
      </c>
      <c r="N51" s="62">
        <f t="shared" ref="N51:N52" si="31">(M51*1000)/H51</f>
        <v>171.58979734451432</v>
      </c>
      <c r="O51" s="138"/>
      <c r="P51" s="64">
        <v>1338.41</v>
      </c>
      <c r="Q51" s="62">
        <f t="shared" ref="Q51:Q52" si="32">(P51*1000)/H51</f>
        <v>233.82424877707896</v>
      </c>
      <c r="R51" s="139"/>
      <c r="S51" s="65">
        <v>1.3591371159920537E-2</v>
      </c>
      <c r="T51" s="66">
        <v>0</v>
      </c>
      <c r="U51" s="66">
        <v>2.8139395584743532E-2</v>
      </c>
      <c r="V51" s="66">
        <v>0.21642771881288808</v>
      </c>
      <c r="W51" s="66">
        <v>0.16126071387017957</v>
      </c>
      <c r="X51" s="66">
        <v>3.8266130596098409E-3</v>
      </c>
      <c r="Y51" s="180">
        <f t="shared" ref="Y51:Y52" si="33">S51+T51+U51+V51+W51+X51</f>
        <v>0.42324581248734161</v>
      </c>
      <c r="Z51" s="66">
        <v>0</v>
      </c>
      <c r="AA51" s="140">
        <v>8.963237797284311E-4</v>
      </c>
      <c r="AB51" s="66">
        <v>0.57585786373292991</v>
      </c>
      <c r="AC51" s="192">
        <f t="shared" ref="AC51:AC52" si="34">Z51+AA51+AB51</f>
        <v>0.57675418751265839</v>
      </c>
    </row>
    <row r="52" spans="1:29" s="10" customFormat="1" x14ac:dyDescent="0.25">
      <c r="A52" s="205">
        <v>5</v>
      </c>
      <c r="B52" s="255">
        <v>224</v>
      </c>
      <c r="C52" s="238" t="s">
        <v>91</v>
      </c>
      <c r="D52" s="90">
        <v>1886</v>
      </c>
      <c r="E52" s="60">
        <v>350</v>
      </c>
      <c r="F52" s="60">
        <v>0</v>
      </c>
      <c r="G52" s="60">
        <v>4122</v>
      </c>
      <c r="H52" s="148">
        <v>4122</v>
      </c>
      <c r="I52" s="98"/>
      <c r="J52" s="64">
        <v>1299.8699999999999</v>
      </c>
      <c r="K52" s="62">
        <f t="shared" si="30"/>
        <v>315.34934497816596</v>
      </c>
      <c r="L52" s="63">
        <v>3</v>
      </c>
      <c r="M52" s="64">
        <v>508.74599999999998</v>
      </c>
      <c r="N52" s="62">
        <f t="shared" si="31"/>
        <v>123.42212518195051</v>
      </c>
      <c r="O52" s="138">
        <v>3</v>
      </c>
      <c r="P52" s="64">
        <v>791.12400000000002</v>
      </c>
      <c r="Q52" s="62">
        <f t="shared" si="32"/>
        <v>191.92721979621544</v>
      </c>
      <c r="R52" s="139">
        <v>3</v>
      </c>
      <c r="S52" s="65">
        <v>1.7470977867017474E-2</v>
      </c>
      <c r="T52" s="66">
        <v>0</v>
      </c>
      <c r="U52" s="66">
        <v>7.6930770000076934E-2</v>
      </c>
      <c r="V52" s="66">
        <v>0.20925169440020927</v>
      </c>
      <c r="W52" s="66">
        <v>8.7728772877287739E-2</v>
      </c>
      <c r="X52" s="66">
        <v>0</v>
      </c>
      <c r="Y52" s="180">
        <f t="shared" si="33"/>
        <v>0.39138221514459143</v>
      </c>
      <c r="Z52" s="66">
        <v>0</v>
      </c>
      <c r="AA52" s="140">
        <v>0</v>
      </c>
      <c r="AB52" s="66">
        <v>0.60861778485540874</v>
      </c>
      <c r="AC52" s="192">
        <f t="shared" si="34"/>
        <v>0.60861778485540874</v>
      </c>
    </row>
    <row r="53" spans="1:29" s="10" customFormat="1" x14ac:dyDescent="0.25">
      <c r="A53" s="205">
        <v>5</v>
      </c>
      <c r="B53" s="255">
        <v>41</v>
      </c>
      <c r="C53" s="238" t="s">
        <v>22</v>
      </c>
      <c r="D53" s="90">
        <v>6210</v>
      </c>
      <c r="E53" s="60">
        <v>3170</v>
      </c>
      <c r="F53" s="60">
        <v>0</v>
      </c>
      <c r="G53" s="60">
        <v>21753</v>
      </c>
      <c r="H53" s="148">
        <v>21753</v>
      </c>
      <c r="I53" s="98"/>
      <c r="J53" s="64">
        <v>10027.451999999999</v>
      </c>
      <c r="K53" s="62">
        <f>(J53*1000)/H53</f>
        <v>460.96869397324508</v>
      </c>
      <c r="L53" s="63" t="s">
        <v>89</v>
      </c>
      <c r="M53" s="64">
        <v>3755.5309999999999</v>
      </c>
      <c r="N53" s="62">
        <f>(M53*1000)/H53</f>
        <v>172.64427895002987</v>
      </c>
      <c r="O53" s="138">
        <v>3</v>
      </c>
      <c r="P53" s="64">
        <v>6271.9210000000003</v>
      </c>
      <c r="Q53" s="62">
        <f>(P53*1000)/H53</f>
        <v>288.32441502321518</v>
      </c>
      <c r="R53" s="157" t="s">
        <v>90</v>
      </c>
      <c r="S53" s="65">
        <v>1.1953186113481272E-2</v>
      </c>
      <c r="T53" s="66">
        <v>0</v>
      </c>
      <c r="U53" s="66">
        <v>7.2600696567782133E-2</v>
      </c>
      <c r="V53" s="66">
        <v>0.22587293362261918</v>
      </c>
      <c r="W53" s="66">
        <v>6.0014348610195299E-2</v>
      </c>
      <c r="X53" s="66">
        <v>4.0837891819377452E-3</v>
      </c>
      <c r="Y53" s="180">
        <f>S53+T53+U53+V53+W53+X53</f>
        <v>0.37452495409601561</v>
      </c>
      <c r="Z53" s="66">
        <v>0</v>
      </c>
      <c r="AA53" s="140">
        <v>3.1912394095728411E-5</v>
      </c>
      <c r="AB53" s="66">
        <v>0.62544313350988867</v>
      </c>
      <c r="AC53" s="192">
        <f>Z53+AA53+AB53</f>
        <v>0.62547504590398439</v>
      </c>
    </row>
    <row r="54" spans="1:29" s="10" customFormat="1" x14ac:dyDescent="0.25">
      <c r="A54" s="204">
        <v>5</v>
      </c>
      <c r="B54" s="255">
        <v>233</v>
      </c>
      <c r="C54" s="238" t="s">
        <v>29</v>
      </c>
      <c r="D54" s="90">
        <v>12077</v>
      </c>
      <c r="E54" s="60">
        <v>3831</v>
      </c>
      <c r="F54" s="60">
        <v>0</v>
      </c>
      <c r="G54" s="60">
        <v>37168</v>
      </c>
      <c r="H54" s="148">
        <v>37168</v>
      </c>
      <c r="I54" s="98"/>
      <c r="J54" s="64">
        <v>15984.644</v>
      </c>
      <c r="K54" s="62">
        <f t="shared" ref="K54:K55" si="35">(J54*1000)/H54</f>
        <v>430.06467929401634</v>
      </c>
      <c r="L54" s="67">
        <v>5</v>
      </c>
      <c r="M54" s="64">
        <v>5975.98</v>
      </c>
      <c r="N54" s="62">
        <f t="shared" ref="N54:N55" si="36">(M54*1000)/H54</f>
        <v>160.78293155402497</v>
      </c>
      <c r="O54" s="138"/>
      <c r="P54" s="64">
        <v>10008.664000000001</v>
      </c>
      <c r="Q54" s="62">
        <f t="shared" ref="Q54:Q55" si="37">(P54*1000)/H54</f>
        <v>269.28174773999137</v>
      </c>
      <c r="R54" s="98">
        <v>5</v>
      </c>
      <c r="S54" s="65">
        <v>1.2812296601663447E-2</v>
      </c>
      <c r="T54" s="66">
        <v>0</v>
      </c>
      <c r="U54" s="66">
        <v>2.4991485578283758E-2</v>
      </c>
      <c r="V54" s="66">
        <v>0.11657125426127725</v>
      </c>
      <c r="W54" s="66">
        <v>0.21934989606274621</v>
      </c>
      <c r="X54" s="66">
        <v>1.3262728904065677E-4</v>
      </c>
      <c r="Y54" s="180">
        <f t="shared" ref="Y54:Y55" si="38">S54+T54+U54+V54+W54+X54</f>
        <v>0.37385755979301133</v>
      </c>
      <c r="Z54" s="66">
        <v>0</v>
      </c>
      <c r="AA54" s="140">
        <v>1.3262728904065677E-4</v>
      </c>
      <c r="AB54" s="66">
        <v>0.62600981291794799</v>
      </c>
      <c r="AC54" s="192">
        <f t="shared" ref="AC54:AC55" si="39">Z54+AA54+AB54</f>
        <v>0.62614244020698862</v>
      </c>
    </row>
    <row r="55" spans="1:29" s="10" customFormat="1" x14ac:dyDescent="0.25">
      <c r="A55" s="205">
        <v>5</v>
      </c>
      <c r="B55" s="255">
        <v>524</v>
      </c>
      <c r="C55" s="245" t="s">
        <v>11</v>
      </c>
      <c r="D55" s="90">
        <v>3062</v>
      </c>
      <c r="E55" s="60">
        <v>547</v>
      </c>
      <c r="F55" s="60">
        <v>0</v>
      </c>
      <c r="G55" s="60">
        <v>8041</v>
      </c>
      <c r="H55" s="148">
        <v>8041</v>
      </c>
      <c r="I55" s="98"/>
      <c r="J55" s="64">
        <v>3546.7330000000002</v>
      </c>
      <c r="K55" s="62">
        <f t="shared" si="35"/>
        <v>441.08108444223353</v>
      </c>
      <c r="L55" s="63" t="s">
        <v>90</v>
      </c>
      <c r="M55" s="64">
        <v>1237.413</v>
      </c>
      <c r="N55" s="62">
        <f t="shared" si="36"/>
        <v>153.88794926004229</v>
      </c>
      <c r="O55" s="138">
        <v>3</v>
      </c>
      <c r="P55" s="64">
        <v>2309.3200000000002</v>
      </c>
      <c r="Q55" s="62">
        <f t="shared" si="37"/>
        <v>287.19313518219127</v>
      </c>
      <c r="R55" s="139" t="s">
        <v>90</v>
      </c>
      <c r="S55" s="65">
        <v>1.2493187392453845E-2</v>
      </c>
      <c r="T55" s="66">
        <v>2.8194961391229619E-2</v>
      </c>
      <c r="U55" s="66">
        <v>5.6925627048892598E-2</v>
      </c>
      <c r="V55" s="66">
        <v>0.18683109216284394</v>
      </c>
      <c r="W55" s="66">
        <v>6.2720537463632028E-2</v>
      </c>
      <c r="X55" s="66">
        <v>1.7227121410041298E-3</v>
      </c>
      <c r="Y55" s="180">
        <f t="shared" si="38"/>
        <v>0.34888811760005617</v>
      </c>
      <c r="Z55" s="66">
        <v>0</v>
      </c>
      <c r="AA55" s="140">
        <v>1.9172573746036143E-4</v>
      </c>
      <c r="AB55" s="66">
        <v>0.65092015666248337</v>
      </c>
      <c r="AC55" s="192">
        <f t="shared" si="39"/>
        <v>0.65111188239994378</v>
      </c>
    </row>
    <row r="56" spans="1:29" s="10" customFormat="1" x14ac:dyDescent="0.25">
      <c r="A56" s="204">
        <v>5</v>
      </c>
      <c r="B56" s="255">
        <v>909</v>
      </c>
      <c r="C56" s="238" t="s">
        <v>20</v>
      </c>
      <c r="D56" s="90">
        <v>2363</v>
      </c>
      <c r="E56" s="60">
        <v>1772</v>
      </c>
      <c r="F56" s="60">
        <v>0</v>
      </c>
      <c r="G56" s="60">
        <v>8777</v>
      </c>
      <c r="H56" s="148">
        <v>8777</v>
      </c>
      <c r="I56" s="91"/>
      <c r="J56" s="64">
        <v>4046.3</v>
      </c>
      <c r="K56" s="62">
        <f>(J56*1000)/H56</f>
        <v>461.01173521704453</v>
      </c>
      <c r="L56" s="63" t="s">
        <v>92</v>
      </c>
      <c r="M56" s="64">
        <v>1406.9390000000001</v>
      </c>
      <c r="N56" s="62">
        <f>(M56*1000)/H56</f>
        <v>160.29839352854052</v>
      </c>
      <c r="O56" s="138">
        <v>3</v>
      </c>
      <c r="P56" s="64">
        <v>2639.3609999999999</v>
      </c>
      <c r="Q56" s="62">
        <f>(P56*1000)/H56</f>
        <v>300.71334168850404</v>
      </c>
      <c r="R56" s="157">
        <v>3</v>
      </c>
      <c r="S56" s="65">
        <v>1.1951659540815065E-2</v>
      </c>
      <c r="T56" s="109">
        <v>0</v>
      </c>
      <c r="U56" s="109">
        <v>8.5386649531670911E-2</v>
      </c>
      <c r="V56" s="109">
        <v>0.1871932382670588</v>
      </c>
      <c r="W56" s="109">
        <v>6.0151002150112445E-2</v>
      </c>
      <c r="X56" s="109">
        <v>3.0274571831055532E-3</v>
      </c>
      <c r="Y56" s="180">
        <f>S56+T56+U56+V56+W56+X56</f>
        <v>0.34771000667276275</v>
      </c>
      <c r="Z56" s="109">
        <v>0</v>
      </c>
      <c r="AA56" s="140">
        <v>7.5871784099053449E-4</v>
      </c>
      <c r="AB56" s="109">
        <v>0.65153127548624667</v>
      </c>
      <c r="AC56" s="192">
        <f>Z56+AA56+AB56</f>
        <v>0.65228999332723725</v>
      </c>
    </row>
    <row r="57" spans="1:29" s="10" customFormat="1" x14ac:dyDescent="0.25">
      <c r="A57" s="205">
        <v>5</v>
      </c>
      <c r="B57" s="255">
        <v>272</v>
      </c>
      <c r="C57" s="238" t="s">
        <v>93</v>
      </c>
      <c r="D57" s="90">
        <v>2171</v>
      </c>
      <c r="E57" s="60">
        <v>282</v>
      </c>
      <c r="F57" s="60">
        <v>0</v>
      </c>
      <c r="G57" s="60">
        <v>5285</v>
      </c>
      <c r="H57" s="148">
        <v>5285</v>
      </c>
      <c r="I57" s="91"/>
      <c r="J57" s="64">
        <v>1434.54</v>
      </c>
      <c r="K57" s="62">
        <f>(J57*1000)/H57</f>
        <v>271.43614001892149</v>
      </c>
      <c r="L57" s="110"/>
      <c r="M57" s="64">
        <v>486.23</v>
      </c>
      <c r="N57" s="62">
        <f>(M57*1000)/H57</f>
        <v>92.001892147587512</v>
      </c>
      <c r="O57" s="138"/>
      <c r="P57" s="64">
        <v>948.31</v>
      </c>
      <c r="Q57" s="62">
        <f>(P57*1000)/H57</f>
        <v>179.43424787133395</v>
      </c>
      <c r="R57" s="160"/>
      <c r="S57" s="65">
        <v>2.0299189984245822E-2</v>
      </c>
      <c r="T57" s="111">
        <v>0</v>
      </c>
      <c r="U57" s="112">
        <v>0</v>
      </c>
      <c r="V57" s="112">
        <v>0.31864569827261702</v>
      </c>
      <c r="W57" s="112">
        <v>0</v>
      </c>
      <c r="X57" s="113">
        <v>0</v>
      </c>
      <c r="Y57" s="184">
        <f>S57+T57+U57+V57+W57+X57</f>
        <v>0.33894488825686286</v>
      </c>
      <c r="Z57" s="111">
        <v>0</v>
      </c>
      <c r="AA57" s="161">
        <v>0</v>
      </c>
      <c r="AB57" s="113">
        <v>0.66105511174313714</v>
      </c>
      <c r="AC57" s="207">
        <f>Z57+AA57+AB57</f>
        <v>0.66105511174313714</v>
      </c>
    </row>
    <row r="58" spans="1:29" s="10" customFormat="1" x14ac:dyDescent="0.25">
      <c r="A58" s="205">
        <v>5</v>
      </c>
      <c r="B58" s="255">
        <v>157</v>
      </c>
      <c r="C58" s="238" t="s">
        <v>10</v>
      </c>
      <c r="D58" s="90">
        <v>2347</v>
      </c>
      <c r="E58" s="60">
        <v>957</v>
      </c>
      <c r="F58" s="60">
        <v>0</v>
      </c>
      <c r="G58" s="60">
        <v>7147</v>
      </c>
      <c r="H58" s="148">
        <v>7147</v>
      </c>
      <c r="I58" s="98"/>
      <c r="J58" s="64">
        <v>2672.7</v>
      </c>
      <c r="K58" s="62">
        <f t="shared" ref="K58:K68" si="40">(J58*1000)/H58</f>
        <v>373.96110256051492</v>
      </c>
      <c r="L58" s="63">
        <v>5</v>
      </c>
      <c r="M58" s="64">
        <v>814.42</v>
      </c>
      <c r="N58" s="62">
        <f t="shared" ref="N58:N68" si="41">(M58*1000)/H58</f>
        <v>113.95270742969078</v>
      </c>
      <c r="O58" s="138"/>
      <c r="P58" s="64">
        <v>1858.28</v>
      </c>
      <c r="Q58" s="62">
        <f t="shared" ref="Q58:Q68" si="42">(P58*1000)/H58</f>
        <v>260.00839513082411</v>
      </c>
      <c r="R58" s="139">
        <v>5</v>
      </c>
      <c r="S58" s="65">
        <v>1.4734163954053955E-2</v>
      </c>
      <c r="T58" s="66">
        <v>0</v>
      </c>
      <c r="U58" s="66">
        <v>3.3673812998091822E-2</v>
      </c>
      <c r="V58" s="66">
        <v>0.2487783888951248</v>
      </c>
      <c r="W58" s="66">
        <v>1.0625958768286752E-3</v>
      </c>
      <c r="X58" s="66">
        <v>6.4691136304111949E-3</v>
      </c>
      <c r="Y58" s="180">
        <f t="shared" ref="Y58:Y68" si="43">S58+T58+U58+V58+W58+X58</f>
        <v>0.30471807535451045</v>
      </c>
      <c r="Z58" s="66">
        <v>0</v>
      </c>
      <c r="AA58" s="140">
        <v>1.141168107157556E-3</v>
      </c>
      <c r="AB58" s="66">
        <v>0.69414075653833207</v>
      </c>
      <c r="AC58" s="192">
        <f t="shared" ref="AC58:AC68" si="44">Z58+AA58+AB58</f>
        <v>0.69528192464548966</v>
      </c>
    </row>
    <row r="59" spans="1:29" s="10" customFormat="1" x14ac:dyDescent="0.25">
      <c r="A59" s="205">
        <v>5</v>
      </c>
      <c r="B59" s="255">
        <v>731</v>
      </c>
      <c r="C59" s="238" t="s">
        <v>35</v>
      </c>
      <c r="D59" s="90">
        <v>3638</v>
      </c>
      <c r="E59" s="60">
        <v>404</v>
      </c>
      <c r="F59" s="60">
        <v>0</v>
      </c>
      <c r="G59" s="60">
        <v>9796</v>
      </c>
      <c r="H59" s="148">
        <v>9796</v>
      </c>
      <c r="I59" s="98"/>
      <c r="J59" s="64">
        <v>3728.68</v>
      </c>
      <c r="K59" s="62">
        <f t="shared" si="40"/>
        <v>380.63291139240505</v>
      </c>
      <c r="L59" s="63">
        <v>3</v>
      </c>
      <c r="M59" s="64">
        <v>1121.69</v>
      </c>
      <c r="N59" s="62">
        <f t="shared" si="41"/>
        <v>114.50489995916701</v>
      </c>
      <c r="O59" s="138"/>
      <c r="P59" s="64">
        <v>2606.9899999999998</v>
      </c>
      <c r="Q59" s="62">
        <f t="shared" si="42"/>
        <v>266.12801143323804</v>
      </c>
      <c r="R59" s="91">
        <v>3</v>
      </c>
      <c r="S59" s="65">
        <v>1.4476973084308656E-2</v>
      </c>
      <c r="T59" s="66">
        <v>0</v>
      </c>
      <c r="U59" s="66">
        <v>3.4087130029930163E-2</v>
      </c>
      <c r="V59" s="66">
        <v>0.17667646459336817</v>
      </c>
      <c r="W59" s="66">
        <v>7.2679875988285403E-2</v>
      </c>
      <c r="X59" s="66">
        <v>2.9071950395314159E-3</v>
      </c>
      <c r="Y59" s="180">
        <f t="shared" si="43"/>
        <v>0.30082763873542379</v>
      </c>
      <c r="Z59" s="66">
        <v>0</v>
      </c>
      <c r="AA59" s="140">
        <v>1.0057178411663108E-3</v>
      </c>
      <c r="AB59" s="66">
        <v>0.69816664342340984</v>
      </c>
      <c r="AC59" s="192">
        <f t="shared" si="44"/>
        <v>0.69917236126457616</v>
      </c>
    </row>
    <row r="60" spans="1:29" s="10" customFormat="1" x14ac:dyDescent="0.25">
      <c r="A60" s="205">
        <v>5</v>
      </c>
      <c r="B60" s="255">
        <v>565</v>
      </c>
      <c r="C60" s="244" t="s">
        <v>39</v>
      </c>
      <c r="D60" s="90">
        <v>3680</v>
      </c>
      <c r="E60" s="60">
        <v>0</v>
      </c>
      <c r="F60" s="60">
        <v>0</v>
      </c>
      <c r="G60" s="60">
        <v>7603</v>
      </c>
      <c r="H60" s="148">
        <v>7603</v>
      </c>
      <c r="I60" s="98"/>
      <c r="J60" s="64">
        <v>2821.19</v>
      </c>
      <c r="K60" s="62">
        <f t="shared" si="40"/>
        <v>371.06273839273973</v>
      </c>
      <c r="L60" s="67"/>
      <c r="M60" s="64">
        <v>771.85</v>
      </c>
      <c r="N60" s="62">
        <f t="shared" si="41"/>
        <v>101.51913718269104</v>
      </c>
      <c r="O60" s="138"/>
      <c r="P60" s="64">
        <v>2049.34</v>
      </c>
      <c r="Q60" s="62">
        <f t="shared" si="42"/>
        <v>269.54360121004868</v>
      </c>
      <c r="R60" s="98"/>
      <c r="S60" s="65">
        <v>1.4848344138466392E-2</v>
      </c>
      <c r="T60" s="66">
        <v>0</v>
      </c>
      <c r="U60" s="66">
        <v>5.8840418404999307E-4</v>
      </c>
      <c r="V60" s="66">
        <v>0.23907996271077098</v>
      </c>
      <c r="W60" s="66">
        <v>1.6645458122281732E-2</v>
      </c>
      <c r="X60" s="66">
        <v>2.4280534100858146E-3</v>
      </c>
      <c r="Y60" s="180">
        <f t="shared" si="43"/>
        <v>0.27359022256565496</v>
      </c>
      <c r="Z60" s="66">
        <v>0</v>
      </c>
      <c r="AA60" s="140">
        <v>1.2760572666144427E-4</v>
      </c>
      <c r="AB60" s="66">
        <v>0.72628217170768361</v>
      </c>
      <c r="AC60" s="192">
        <f t="shared" si="44"/>
        <v>0.72640977743434509</v>
      </c>
    </row>
    <row r="61" spans="1:29" s="10" customFormat="1" x14ac:dyDescent="0.25">
      <c r="A61" s="205">
        <v>5</v>
      </c>
      <c r="B61" s="255">
        <v>732</v>
      </c>
      <c r="C61" s="238" t="s">
        <v>48</v>
      </c>
      <c r="D61" s="90">
        <v>1070</v>
      </c>
      <c r="E61" s="60">
        <v>370</v>
      </c>
      <c r="F61" s="60">
        <v>0</v>
      </c>
      <c r="G61" s="60">
        <v>3274</v>
      </c>
      <c r="H61" s="148">
        <v>3274</v>
      </c>
      <c r="I61" s="98"/>
      <c r="J61" s="64">
        <v>1033.22</v>
      </c>
      <c r="K61" s="62">
        <f t="shared" si="40"/>
        <v>315.58338423946242</v>
      </c>
      <c r="L61" s="63"/>
      <c r="M61" s="64">
        <v>278.67</v>
      </c>
      <c r="N61" s="62">
        <f t="shared" si="41"/>
        <v>85.116065974343314</v>
      </c>
      <c r="O61" s="138"/>
      <c r="P61" s="64">
        <v>754.55</v>
      </c>
      <c r="Q61" s="62">
        <f t="shared" si="42"/>
        <v>230.46731826511913</v>
      </c>
      <c r="R61" s="139"/>
      <c r="S61" s="65">
        <v>1.7459979481620563E-2</v>
      </c>
      <c r="T61" s="66">
        <v>0</v>
      </c>
      <c r="U61" s="66">
        <v>0</v>
      </c>
      <c r="V61" s="66">
        <v>0.25225024680126207</v>
      </c>
      <c r="W61" s="66">
        <v>0</v>
      </c>
      <c r="X61" s="66">
        <v>0</v>
      </c>
      <c r="Y61" s="180">
        <f t="shared" si="43"/>
        <v>0.26971022628288266</v>
      </c>
      <c r="Z61" s="66">
        <v>0</v>
      </c>
      <c r="AA61" s="140">
        <v>0</v>
      </c>
      <c r="AB61" s="66">
        <v>0.73028977371711734</v>
      </c>
      <c r="AC61" s="192">
        <f t="shared" si="44"/>
        <v>0.73028977371711734</v>
      </c>
    </row>
    <row r="62" spans="1:29" s="10" customFormat="1" x14ac:dyDescent="0.25">
      <c r="A62" s="205">
        <v>5</v>
      </c>
      <c r="B62" s="255">
        <v>214</v>
      </c>
      <c r="C62" s="238" t="s">
        <v>46</v>
      </c>
      <c r="D62" s="90">
        <v>17582</v>
      </c>
      <c r="E62" s="60">
        <v>3966</v>
      </c>
      <c r="F62" s="60">
        <v>0</v>
      </c>
      <c r="G62" s="60">
        <v>45965</v>
      </c>
      <c r="H62" s="148">
        <v>45965</v>
      </c>
      <c r="I62" s="98"/>
      <c r="J62" s="64">
        <v>20673.05</v>
      </c>
      <c r="K62" s="62">
        <f t="shared" si="40"/>
        <v>449.75633634286959</v>
      </c>
      <c r="L62" s="67"/>
      <c r="M62" s="64">
        <v>4940.83</v>
      </c>
      <c r="N62" s="62">
        <f t="shared" si="41"/>
        <v>107.49113455890351</v>
      </c>
      <c r="O62" s="67"/>
      <c r="P62" s="64">
        <v>15732.22</v>
      </c>
      <c r="Q62" s="62">
        <f t="shared" si="42"/>
        <v>342.26520178396606</v>
      </c>
      <c r="R62" s="98"/>
      <c r="S62" s="65">
        <v>1.2251215955071943E-2</v>
      </c>
      <c r="T62" s="105">
        <v>0</v>
      </c>
      <c r="U62" s="105">
        <v>3.6494373108951032E-2</v>
      </c>
      <c r="V62" s="105">
        <v>0.15489296451176776</v>
      </c>
      <c r="W62" s="105">
        <v>3.2371614251404612E-2</v>
      </c>
      <c r="X62" s="105">
        <v>2.9884317988879243E-3</v>
      </c>
      <c r="Y62" s="180">
        <f t="shared" si="43"/>
        <v>0.23899859962608327</v>
      </c>
      <c r="Z62" s="105">
        <v>0</v>
      </c>
      <c r="AA62" s="105">
        <v>5.2774022217331258E-4</v>
      </c>
      <c r="AB62" s="105">
        <v>0.76047366015174345</v>
      </c>
      <c r="AC62" s="192">
        <f t="shared" si="44"/>
        <v>0.76100140037391673</v>
      </c>
    </row>
    <row r="63" spans="1:29" s="10" customFormat="1" x14ac:dyDescent="0.25">
      <c r="A63" s="205">
        <v>5</v>
      </c>
      <c r="B63" s="255">
        <v>754</v>
      </c>
      <c r="C63" s="238" t="s">
        <v>44</v>
      </c>
      <c r="D63" s="90">
        <v>726</v>
      </c>
      <c r="E63" s="60">
        <v>71</v>
      </c>
      <c r="F63" s="60">
        <v>0</v>
      </c>
      <c r="G63" s="60">
        <v>1841</v>
      </c>
      <c r="H63" s="148">
        <v>1841</v>
      </c>
      <c r="I63" s="98"/>
      <c r="J63" s="64">
        <v>451.82</v>
      </c>
      <c r="K63" s="62">
        <f t="shared" si="40"/>
        <v>245.42096686583378</v>
      </c>
      <c r="L63" s="63"/>
      <c r="M63" s="64">
        <v>105.62</v>
      </c>
      <c r="N63" s="62">
        <f t="shared" si="41"/>
        <v>57.370994024986423</v>
      </c>
      <c r="O63" s="138"/>
      <c r="P63" s="64">
        <v>346.2</v>
      </c>
      <c r="Q63" s="62">
        <f t="shared" si="42"/>
        <v>188.04997284084737</v>
      </c>
      <c r="R63" s="157"/>
      <c r="S63" s="65">
        <v>2.2442565623478378E-2</v>
      </c>
      <c r="T63" s="66">
        <v>0</v>
      </c>
      <c r="U63" s="66">
        <v>0</v>
      </c>
      <c r="V63" s="66">
        <v>0.21132309326723034</v>
      </c>
      <c r="W63" s="66">
        <v>0</v>
      </c>
      <c r="X63" s="66">
        <v>0</v>
      </c>
      <c r="Y63" s="180">
        <f t="shared" si="43"/>
        <v>0.23376565889070872</v>
      </c>
      <c r="Z63" s="66">
        <v>0</v>
      </c>
      <c r="AA63" s="140">
        <v>0</v>
      </c>
      <c r="AB63" s="66">
        <v>0.76623434110929134</v>
      </c>
      <c r="AC63" s="192">
        <f t="shared" si="44"/>
        <v>0.76623434110929134</v>
      </c>
    </row>
    <row r="64" spans="1:29" s="10" customFormat="1" x14ac:dyDescent="0.25">
      <c r="A64" s="205">
        <v>5</v>
      </c>
      <c r="B64" s="255">
        <v>696</v>
      </c>
      <c r="C64" s="244" t="s">
        <v>50</v>
      </c>
      <c r="D64" s="90">
        <v>2134</v>
      </c>
      <c r="E64" s="60">
        <v>12</v>
      </c>
      <c r="F64" s="60">
        <v>0</v>
      </c>
      <c r="G64" s="60">
        <v>5222</v>
      </c>
      <c r="H64" s="148">
        <v>5222</v>
      </c>
      <c r="I64" s="98"/>
      <c r="J64" s="64">
        <v>1850.86</v>
      </c>
      <c r="K64" s="62">
        <f t="shared" si="40"/>
        <v>354.43508234392954</v>
      </c>
      <c r="L64" s="63"/>
      <c r="M64" s="64">
        <v>411.99</v>
      </c>
      <c r="N64" s="62">
        <f t="shared" si="41"/>
        <v>78.89505936422826</v>
      </c>
      <c r="O64" s="138"/>
      <c r="P64" s="64">
        <v>1438.87</v>
      </c>
      <c r="Q64" s="62">
        <f t="shared" si="42"/>
        <v>275.54002297970129</v>
      </c>
      <c r="R64" s="139"/>
      <c r="S64" s="65">
        <v>1.5544125433582228E-2</v>
      </c>
      <c r="T64" s="66">
        <v>0</v>
      </c>
      <c r="U64" s="66">
        <v>6.4834725478966535E-4</v>
      </c>
      <c r="V64" s="66">
        <v>0.20640134856228998</v>
      </c>
      <c r="W64" s="66">
        <v>0</v>
      </c>
      <c r="X64" s="66">
        <v>0</v>
      </c>
      <c r="Y64" s="180">
        <f t="shared" si="43"/>
        <v>0.22259382125066188</v>
      </c>
      <c r="Z64" s="66">
        <v>0</v>
      </c>
      <c r="AA64" s="140">
        <v>0</v>
      </c>
      <c r="AB64" s="66">
        <v>0.77740617874933815</v>
      </c>
      <c r="AC64" s="192">
        <f t="shared" si="44"/>
        <v>0.77740617874933815</v>
      </c>
    </row>
    <row r="65" spans="1:29" s="10" customFormat="1" x14ac:dyDescent="0.25">
      <c r="A65" s="204">
        <v>5</v>
      </c>
      <c r="B65" s="255">
        <v>923</v>
      </c>
      <c r="C65" s="238" t="s">
        <v>52</v>
      </c>
      <c r="D65" s="90">
        <v>493</v>
      </c>
      <c r="E65" s="60">
        <v>1</v>
      </c>
      <c r="F65" s="60">
        <v>0</v>
      </c>
      <c r="G65" s="60">
        <v>875</v>
      </c>
      <c r="H65" s="148">
        <v>875</v>
      </c>
      <c r="I65" s="98"/>
      <c r="J65" s="64">
        <v>323.35000000000002</v>
      </c>
      <c r="K65" s="62">
        <f t="shared" si="40"/>
        <v>369.54285714285714</v>
      </c>
      <c r="L65" s="63">
        <v>4</v>
      </c>
      <c r="M65" s="64">
        <v>70.92</v>
      </c>
      <c r="N65" s="62">
        <f t="shared" si="41"/>
        <v>81.051428571428573</v>
      </c>
      <c r="O65" s="63"/>
      <c r="P65" s="64">
        <v>252.43</v>
      </c>
      <c r="Q65" s="62">
        <f t="shared" si="42"/>
        <v>288.49142857142857</v>
      </c>
      <c r="R65" s="157">
        <v>4</v>
      </c>
      <c r="S65" s="65">
        <v>1.4906448121230865E-2</v>
      </c>
      <c r="T65" s="66">
        <v>0</v>
      </c>
      <c r="U65" s="66">
        <v>0</v>
      </c>
      <c r="V65" s="66">
        <v>0.20343281274161124</v>
      </c>
      <c r="W65" s="66">
        <v>0</v>
      </c>
      <c r="X65" s="66">
        <v>9.8963970929333528E-4</v>
      </c>
      <c r="Y65" s="180">
        <f t="shared" si="43"/>
        <v>0.21932890057213544</v>
      </c>
      <c r="Z65" s="66">
        <v>0</v>
      </c>
      <c r="AA65" s="66">
        <v>2.4740992732333382E-4</v>
      </c>
      <c r="AB65" s="66">
        <v>0.78042368950054108</v>
      </c>
      <c r="AC65" s="192">
        <f t="shared" si="44"/>
        <v>0.78067109942786439</v>
      </c>
    </row>
    <row r="66" spans="1:29" s="10" customFormat="1" x14ac:dyDescent="0.25">
      <c r="A66" s="205">
        <v>5</v>
      </c>
      <c r="B66" s="255">
        <v>613</v>
      </c>
      <c r="C66" s="238" t="s">
        <v>47</v>
      </c>
      <c r="D66" s="90">
        <v>745</v>
      </c>
      <c r="E66" s="60">
        <v>308</v>
      </c>
      <c r="F66" s="60">
        <v>0</v>
      </c>
      <c r="G66" s="60">
        <v>2108</v>
      </c>
      <c r="H66" s="148">
        <v>2108</v>
      </c>
      <c r="I66" s="98"/>
      <c r="J66" s="64">
        <v>793.61</v>
      </c>
      <c r="K66" s="62">
        <f t="shared" si="40"/>
        <v>376.47533206831122</v>
      </c>
      <c r="L66" s="63"/>
      <c r="M66" s="64">
        <v>171.65</v>
      </c>
      <c r="N66" s="62">
        <f t="shared" si="41"/>
        <v>81.427893738140412</v>
      </c>
      <c r="O66" s="63"/>
      <c r="P66" s="64">
        <v>621.96</v>
      </c>
      <c r="Q66" s="62">
        <f t="shared" si="42"/>
        <v>295.04743833017079</v>
      </c>
      <c r="R66" s="98"/>
      <c r="S66" s="65">
        <v>1.4641952596363451E-2</v>
      </c>
      <c r="T66" s="66">
        <v>0</v>
      </c>
      <c r="U66" s="66">
        <v>1.3860712440619449E-3</v>
      </c>
      <c r="V66" s="66">
        <v>0.20026209347160445</v>
      </c>
      <c r="W66" s="66">
        <v>0</v>
      </c>
      <c r="X66" s="66">
        <v>0</v>
      </c>
      <c r="Y66" s="180">
        <f t="shared" si="43"/>
        <v>0.21629011731202985</v>
      </c>
      <c r="Z66" s="66">
        <v>0</v>
      </c>
      <c r="AA66" s="66">
        <v>0</v>
      </c>
      <c r="AB66" s="66">
        <v>0.78370988268797015</v>
      </c>
      <c r="AC66" s="192">
        <f t="shared" si="44"/>
        <v>0.78370988268797015</v>
      </c>
    </row>
    <row r="67" spans="1:29" s="10" customFormat="1" x14ac:dyDescent="0.25">
      <c r="A67" s="205">
        <v>5</v>
      </c>
      <c r="B67" s="255">
        <v>427</v>
      </c>
      <c r="C67" s="238" t="s">
        <v>16</v>
      </c>
      <c r="D67" s="90">
        <v>2590</v>
      </c>
      <c r="E67" s="60">
        <v>376</v>
      </c>
      <c r="F67" s="60">
        <v>0</v>
      </c>
      <c r="G67" s="60">
        <v>7069</v>
      </c>
      <c r="H67" s="148">
        <v>7069</v>
      </c>
      <c r="I67" s="98"/>
      <c r="J67" s="64">
        <v>2589.56</v>
      </c>
      <c r="K67" s="62">
        <f t="shared" si="40"/>
        <v>366.32621304286323</v>
      </c>
      <c r="L67" s="63">
        <v>3</v>
      </c>
      <c r="M67" s="64">
        <v>540.68899999999996</v>
      </c>
      <c r="N67" s="62">
        <f t="shared" si="41"/>
        <v>76.487339086150797</v>
      </c>
      <c r="O67" s="138">
        <v>3</v>
      </c>
      <c r="P67" s="64">
        <v>2048.8710000000001</v>
      </c>
      <c r="Q67" s="62">
        <f t="shared" si="42"/>
        <v>289.8388739567124</v>
      </c>
      <c r="R67" s="157">
        <v>3</v>
      </c>
      <c r="S67" s="65">
        <v>1.5041165294490184E-2</v>
      </c>
      <c r="T67" s="66">
        <v>0</v>
      </c>
      <c r="U67" s="66">
        <v>1.2743477656435842E-3</v>
      </c>
      <c r="V67" s="66">
        <v>0.11271412904122709</v>
      </c>
      <c r="W67" s="66">
        <v>7.5518234758028394E-2</v>
      </c>
      <c r="X67" s="66">
        <v>4.2478258854786143E-3</v>
      </c>
      <c r="Y67" s="180">
        <f t="shared" si="43"/>
        <v>0.20879570274486786</v>
      </c>
      <c r="Z67" s="66">
        <v>0</v>
      </c>
      <c r="AA67" s="140">
        <v>1.9308299479448246E-4</v>
      </c>
      <c r="AB67" s="66">
        <v>0.79101121426033771</v>
      </c>
      <c r="AC67" s="192">
        <f t="shared" si="44"/>
        <v>0.79120429725513219</v>
      </c>
    </row>
    <row r="68" spans="1:29" s="10" customFormat="1" ht="15.75" thickBot="1" x14ac:dyDescent="0.3">
      <c r="A68" s="208">
        <v>5</v>
      </c>
      <c r="B68" s="256">
        <v>223</v>
      </c>
      <c r="C68" s="243" t="s">
        <v>51</v>
      </c>
      <c r="D68" s="92">
        <v>2791</v>
      </c>
      <c r="E68" s="69">
        <v>32</v>
      </c>
      <c r="F68" s="69">
        <v>0</v>
      </c>
      <c r="G68" s="69">
        <v>5357</v>
      </c>
      <c r="H68" s="149">
        <v>5357</v>
      </c>
      <c r="I68" s="114"/>
      <c r="J68" s="71">
        <v>2518.38</v>
      </c>
      <c r="K68" s="70">
        <f t="shared" si="40"/>
        <v>470.11013627030053</v>
      </c>
      <c r="L68" s="93">
        <v>2</v>
      </c>
      <c r="M68" s="71">
        <v>425.28</v>
      </c>
      <c r="N68" s="70">
        <f t="shared" si="41"/>
        <v>79.387717005786826</v>
      </c>
      <c r="O68" s="150"/>
      <c r="P68" s="71">
        <v>2093.1</v>
      </c>
      <c r="Q68" s="70">
        <f t="shared" si="42"/>
        <v>390.72241926451375</v>
      </c>
      <c r="R68" s="151"/>
      <c r="S68" s="72">
        <v>1.1721821170752626E-2</v>
      </c>
      <c r="T68" s="94">
        <v>0</v>
      </c>
      <c r="U68" s="94">
        <v>1.786862983346437E-3</v>
      </c>
      <c r="V68" s="94">
        <v>0.1553617801920282</v>
      </c>
      <c r="W68" s="94">
        <v>0</v>
      </c>
      <c r="X68" s="94">
        <v>0</v>
      </c>
      <c r="Y68" s="181">
        <f t="shared" si="43"/>
        <v>0.16887046434612726</v>
      </c>
      <c r="Z68" s="94">
        <v>0</v>
      </c>
      <c r="AA68" s="152">
        <v>1.3270435756319539E-2</v>
      </c>
      <c r="AB68" s="94">
        <v>0.81785909989755312</v>
      </c>
      <c r="AC68" s="193">
        <f t="shared" si="44"/>
        <v>0.83112953565387271</v>
      </c>
    </row>
    <row r="69" spans="1:29" s="2" customFormat="1" ht="15.75" thickBot="1" x14ac:dyDescent="0.3">
      <c r="A69" s="134"/>
      <c r="B69" s="257"/>
      <c r="C69" s="240"/>
      <c r="D69" s="234"/>
      <c r="E69" s="95"/>
      <c r="F69" s="95"/>
      <c r="G69" s="96"/>
      <c r="H69" s="44"/>
      <c r="I69" s="99"/>
      <c r="J69" s="231"/>
      <c r="K69" s="75"/>
      <c r="L69" s="21"/>
      <c r="M69" s="17"/>
      <c r="N69" s="77"/>
      <c r="O69" s="18"/>
      <c r="P69" s="58"/>
      <c r="Q69" s="77"/>
      <c r="R69" s="21"/>
      <c r="S69" s="82"/>
      <c r="T69" s="82"/>
      <c r="U69" s="82"/>
      <c r="V69" s="82"/>
      <c r="W69" s="82"/>
      <c r="X69" s="201" t="s">
        <v>84</v>
      </c>
      <c r="Y69" s="182">
        <f>SUM(Y46:Y68)/23</f>
        <v>0.33663771673819126</v>
      </c>
      <c r="Z69" s="82"/>
      <c r="AA69" s="82"/>
      <c r="AB69" s="82"/>
      <c r="AC69" s="195"/>
    </row>
    <row r="70" spans="1:29" s="2" customFormat="1" ht="15.75" thickBot="1" x14ac:dyDescent="0.3">
      <c r="A70" s="134"/>
      <c r="B70" s="257"/>
      <c r="C70" s="237" t="s">
        <v>270</v>
      </c>
      <c r="D70" s="234"/>
      <c r="E70" s="95"/>
      <c r="F70" s="95"/>
      <c r="G70" s="96"/>
      <c r="H70" s="44"/>
      <c r="I70" s="99"/>
      <c r="J70" s="231"/>
      <c r="K70" s="75"/>
      <c r="L70" s="21"/>
      <c r="M70" s="17"/>
      <c r="N70" s="77"/>
      <c r="O70" s="18"/>
      <c r="P70" s="58"/>
      <c r="Q70" s="77"/>
      <c r="R70" s="21"/>
      <c r="S70" s="82"/>
      <c r="T70" s="82"/>
      <c r="U70" s="82"/>
      <c r="V70" s="82"/>
      <c r="W70" s="82"/>
      <c r="X70" s="82"/>
      <c r="Y70" s="183"/>
      <c r="Z70" s="82"/>
      <c r="AA70" s="82"/>
      <c r="AB70" s="82"/>
      <c r="AC70" s="195"/>
    </row>
    <row r="71" spans="1:29" s="10" customFormat="1" x14ac:dyDescent="0.25">
      <c r="A71" s="209">
        <v>6</v>
      </c>
      <c r="B71" s="258">
        <v>562</v>
      </c>
      <c r="C71" s="242" t="s">
        <v>94</v>
      </c>
      <c r="D71" s="83">
        <v>446</v>
      </c>
      <c r="E71" s="84">
        <v>0</v>
      </c>
      <c r="F71" s="84">
        <v>75</v>
      </c>
      <c r="G71" s="84">
        <v>971</v>
      </c>
      <c r="H71" s="146">
        <v>1002.25</v>
      </c>
      <c r="I71" s="102">
        <v>1</v>
      </c>
      <c r="J71" s="88">
        <v>367.44</v>
      </c>
      <c r="K71" s="86">
        <f t="shared" ref="K71:K101" si="45">(J71*1000)/H71</f>
        <v>366.61511598902467</v>
      </c>
      <c r="L71" s="87"/>
      <c r="M71" s="88">
        <v>171.26</v>
      </c>
      <c r="N71" s="86">
        <f t="shared" ref="N71:N101" si="46">(M71*1000)/H71</f>
        <v>170.87553005737092</v>
      </c>
      <c r="O71" s="153"/>
      <c r="P71" s="88">
        <v>196.18</v>
      </c>
      <c r="Q71" s="86">
        <f t="shared" ref="Q71:Q101" si="47">(P71*1000)/H71</f>
        <v>195.73958593165378</v>
      </c>
      <c r="R71" s="154"/>
      <c r="S71" s="89">
        <v>1.456020030481167E-2</v>
      </c>
      <c r="T71" s="97">
        <v>0</v>
      </c>
      <c r="U71" s="97">
        <v>0</v>
      </c>
      <c r="V71" s="97">
        <v>0.44654909645112129</v>
      </c>
      <c r="W71" s="97">
        <v>0</v>
      </c>
      <c r="X71" s="97">
        <v>4.9804049640757679E-3</v>
      </c>
      <c r="Y71" s="184">
        <f t="shared" ref="Y71:Y101" si="48">S71+T71+U71+V71+W71+X71</f>
        <v>0.46608970172000869</v>
      </c>
      <c r="Z71" s="97">
        <v>0</v>
      </c>
      <c r="AA71" s="155">
        <v>1.7417809710428913E-3</v>
      </c>
      <c r="AB71" s="97">
        <v>0.53216851730894843</v>
      </c>
      <c r="AC71" s="207">
        <f t="shared" ref="AC71:AC101" si="49">Z71+AA71+AB71</f>
        <v>0.53391029827999137</v>
      </c>
    </row>
    <row r="72" spans="1:29" s="10" customFormat="1" x14ac:dyDescent="0.25">
      <c r="A72" s="209">
        <v>6</v>
      </c>
      <c r="B72" s="255">
        <v>622</v>
      </c>
      <c r="C72" s="238" t="s">
        <v>95</v>
      </c>
      <c r="D72" s="90">
        <v>1552</v>
      </c>
      <c r="E72" s="60">
        <v>0</v>
      </c>
      <c r="F72" s="60">
        <v>697</v>
      </c>
      <c r="G72" s="60">
        <v>1994</v>
      </c>
      <c r="H72" s="148">
        <v>2284.4166666666665</v>
      </c>
      <c r="I72" s="91">
        <v>1</v>
      </c>
      <c r="J72" s="64">
        <v>1078.47</v>
      </c>
      <c r="K72" s="62">
        <f t="shared" si="45"/>
        <v>472.09863933170396</v>
      </c>
      <c r="L72" s="63" t="s">
        <v>96</v>
      </c>
      <c r="M72" s="64">
        <v>401.22</v>
      </c>
      <c r="N72" s="62">
        <f t="shared" si="46"/>
        <v>175.63345857804691</v>
      </c>
      <c r="O72" s="138"/>
      <c r="P72" s="64">
        <v>677.25</v>
      </c>
      <c r="Q72" s="62">
        <f t="shared" si="47"/>
        <v>296.46518075365702</v>
      </c>
      <c r="R72" s="91">
        <v>4</v>
      </c>
      <c r="S72" s="65">
        <v>1.0190362272478604E-2</v>
      </c>
      <c r="T72" s="66">
        <v>0</v>
      </c>
      <c r="U72" s="66">
        <v>9.2723951523918137E-3</v>
      </c>
      <c r="V72" s="66">
        <v>0.34892022958450397</v>
      </c>
      <c r="W72" s="66">
        <v>0</v>
      </c>
      <c r="X72" s="66">
        <v>3.6440512948899832E-3</v>
      </c>
      <c r="Y72" s="180">
        <f t="shared" si="48"/>
        <v>0.37202703830426437</v>
      </c>
      <c r="Z72" s="66">
        <v>0</v>
      </c>
      <c r="AA72" s="140">
        <v>1.205411369810936E-3</v>
      </c>
      <c r="AB72" s="66">
        <v>0.62676755032592468</v>
      </c>
      <c r="AC72" s="192">
        <f t="shared" si="49"/>
        <v>0.62797296169573558</v>
      </c>
    </row>
    <row r="73" spans="1:29" s="10" customFormat="1" x14ac:dyDescent="0.25">
      <c r="A73" s="204">
        <v>6</v>
      </c>
      <c r="B73" s="255">
        <v>837</v>
      </c>
      <c r="C73" s="244" t="s">
        <v>97</v>
      </c>
      <c r="D73" s="90">
        <v>1955</v>
      </c>
      <c r="E73" s="60">
        <v>0</v>
      </c>
      <c r="F73" s="60">
        <v>1247</v>
      </c>
      <c r="G73" s="60">
        <v>1610</v>
      </c>
      <c r="H73" s="148">
        <v>2129.5833333333335</v>
      </c>
      <c r="I73" s="98">
        <v>1</v>
      </c>
      <c r="J73" s="64">
        <v>916.36500000000001</v>
      </c>
      <c r="K73" s="62">
        <f t="shared" si="45"/>
        <v>430.30248483662683</v>
      </c>
      <c r="L73" s="63">
        <v>4</v>
      </c>
      <c r="M73" s="64">
        <v>315.35000000000002</v>
      </c>
      <c r="N73" s="62">
        <f t="shared" si="46"/>
        <v>148.08061044805322</v>
      </c>
      <c r="O73" s="138"/>
      <c r="P73" s="64">
        <v>601.01499999999999</v>
      </c>
      <c r="Q73" s="62">
        <f t="shared" si="47"/>
        <v>282.22187438857367</v>
      </c>
      <c r="R73" s="157">
        <v>4</v>
      </c>
      <c r="S73" s="65">
        <v>9.6795490879725866E-3</v>
      </c>
      <c r="T73" s="66">
        <v>0</v>
      </c>
      <c r="U73" s="66">
        <v>0</v>
      </c>
      <c r="V73" s="66">
        <v>0.33050149230928727</v>
      </c>
      <c r="W73" s="66">
        <v>0</v>
      </c>
      <c r="X73" s="66">
        <v>3.9503909468388693E-3</v>
      </c>
      <c r="Y73" s="180">
        <f t="shared" si="48"/>
        <v>0.34413143234409871</v>
      </c>
      <c r="Z73" s="66">
        <v>0</v>
      </c>
      <c r="AA73" s="140">
        <v>9.8214139562292327E-4</v>
      </c>
      <c r="AB73" s="66">
        <v>0.65488642626027838</v>
      </c>
      <c r="AC73" s="192">
        <f t="shared" si="49"/>
        <v>0.65586856765590129</v>
      </c>
    </row>
    <row r="74" spans="1:29" s="10" customFormat="1" x14ac:dyDescent="0.25">
      <c r="A74" s="209">
        <v>6</v>
      </c>
      <c r="B74" s="255">
        <v>904</v>
      </c>
      <c r="C74" s="238" t="s">
        <v>98</v>
      </c>
      <c r="D74" s="90">
        <v>421</v>
      </c>
      <c r="E74" s="60">
        <v>0</v>
      </c>
      <c r="F74" s="60">
        <v>0</v>
      </c>
      <c r="G74" s="60">
        <v>740</v>
      </c>
      <c r="H74" s="148">
        <v>740</v>
      </c>
      <c r="I74" s="98"/>
      <c r="J74" s="64">
        <v>296.96199999999999</v>
      </c>
      <c r="K74" s="62">
        <f t="shared" si="45"/>
        <v>401.3</v>
      </c>
      <c r="L74" s="63">
        <v>4</v>
      </c>
      <c r="M74" s="64">
        <v>101.95</v>
      </c>
      <c r="N74" s="62">
        <f t="shared" si="46"/>
        <v>137.77027027027026</v>
      </c>
      <c r="O74" s="138"/>
      <c r="P74" s="64">
        <v>195.012</v>
      </c>
      <c r="Q74" s="62">
        <f t="shared" si="47"/>
        <v>263.52972972972975</v>
      </c>
      <c r="R74" s="157">
        <v>4</v>
      </c>
      <c r="S74" s="65">
        <v>1.3739131606064076E-2</v>
      </c>
      <c r="T74" s="66">
        <v>0</v>
      </c>
      <c r="U74" s="66">
        <v>0</v>
      </c>
      <c r="V74" s="66">
        <v>0.32957078683467922</v>
      </c>
      <c r="W74" s="66">
        <v>0</v>
      </c>
      <c r="X74" s="66">
        <v>0</v>
      </c>
      <c r="Y74" s="180">
        <f t="shared" si="48"/>
        <v>0.34330991844074332</v>
      </c>
      <c r="Z74" s="66">
        <v>0</v>
      </c>
      <c r="AA74" s="140">
        <v>0</v>
      </c>
      <c r="AB74" s="140">
        <v>0.65669008155925679</v>
      </c>
      <c r="AC74" s="192">
        <f t="shared" si="49"/>
        <v>0.65669008155925679</v>
      </c>
    </row>
    <row r="75" spans="1:29" s="10" customFormat="1" x14ac:dyDescent="0.25">
      <c r="A75" s="204">
        <v>6</v>
      </c>
      <c r="B75" s="255">
        <v>888</v>
      </c>
      <c r="C75" s="238" t="s">
        <v>99</v>
      </c>
      <c r="D75" s="90">
        <v>1312</v>
      </c>
      <c r="E75" s="60">
        <v>0</v>
      </c>
      <c r="F75" s="60">
        <v>275</v>
      </c>
      <c r="G75" s="60">
        <v>2521</v>
      </c>
      <c r="H75" s="148">
        <v>2635.5833333333335</v>
      </c>
      <c r="I75" s="98">
        <v>1</v>
      </c>
      <c r="J75" s="64">
        <v>1046.893</v>
      </c>
      <c r="K75" s="62">
        <f t="shared" si="45"/>
        <v>397.21491130995668</v>
      </c>
      <c r="L75" s="63">
        <v>4</v>
      </c>
      <c r="M75" s="64">
        <v>347.67</v>
      </c>
      <c r="N75" s="62">
        <f t="shared" si="46"/>
        <v>131.91387105953774</v>
      </c>
      <c r="O75" s="67"/>
      <c r="P75" s="64">
        <v>699.22299999999996</v>
      </c>
      <c r="Q75" s="62">
        <f t="shared" si="47"/>
        <v>265.30104025041891</v>
      </c>
      <c r="R75" s="157">
        <v>4</v>
      </c>
      <c r="S75" s="65">
        <v>1.32678315740004E-2</v>
      </c>
      <c r="T75" s="66">
        <v>3.8208298269259608E-3</v>
      </c>
      <c r="U75" s="66">
        <v>3.8437548058875171E-2</v>
      </c>
      <c r="V75" s="66">
        <v>0.26865209720573163</v>
      </c>
      <c r="W75" s="66">
        <v>7.3073370439959004E-3</v>
      </c>
      <c r="X75" s="66">
        <v>6.1133277230815376E-4</v>
      </c>
      <c r="Y75" s="180">
        <f t="shared" si="48"/>
        <v>0.33209697648183717</v>
      </c>
      <c r="Z75" s="66">
        <v>0</v>
      </c>
      <c r="AA75" s="66">
        <v>1.6238526764435335E-4</v>
      </c>
      <c r="AB75" s="66">
        <v>0.66774063825051844</v>
      </c>
      <c r="AC75" s="192">
        <f t="shared" si="49"/>
        <v>0.66790302351816278</v>
      </c>
    </row>
    <row r="76" spans="1:29" s="10" customFormat="1" x14ac:dyDescent="0.25">
      <c r="A76" s="209">
        <v>6</v>
      </c>
      <c r="B76" s="255">
        <v>188</v>
      </c>
      <c r="C76" s="238" t="s">
        <v>100</v>
      </c>
      <c r="D76" s="90">
        <v>2183</v>
      </c>
      <c r="E76" s="60">
        <v>7</v>
      </c>
      <c r="F76" s="60">
        <v>488</v>
      </c>
      <c r="G76" s="60">
        <v>2680</v>
      </c>
      <c r="H76" s="148">
        <v>2883.3333333333335</v>
      </c>
      <c r="I76" s="98">
        <v>1</v>
      </c>
      <c r="J76" s="64">
        <v>1122.42</v>
      </c>
      <c r="K76" s="62">
        <f t="shared" si="45"/>
        <v>389.27861271676301</v>
      </c>
      <c r="L76" s="63">
        <v>4</v>
      </c>
      <c r="M76" s="64">
        <v>368.33</v>
      </c>
      <c r="N76" s="62">
        <f t="shared" si="46"/>
        <v>127.74450867052022</v>
      </c>
      <c r="O76" s="138"/>
      <c r="P76" s="64">
        <v>754.09</v>
      </c>
      <c r="Q76" s="62">
        <f t="shared" si="47"/>
        <v>261.53410404624276</v>
      </c>
      <c r="R76" s="139">
        <v>4</v>
      </c>
      <c r="S76" s="65">
        <v>1.3159067015912046E-2</v>
      </c>
      <c r="T76" s="66">
        <v>0</v>
      </c>
      <c r="U76" s="66">
        <v>8.4905828477753423E-2</v>
      </c>
      <c r="V76" s="66">
        <v>0.2300921223784323</v>
      </c>
      <c r="W76" s="66">
        <v>0</v>
      </c>
      <c r="X76" s="66">
        <v>0</v>
      </c>
      <c r="Y76" s="180">
        <f t="shared" si="48"/>
        <v>0.32815701787209778</v>
      </c>
      <c r="Z76" s="66">
        <v>0</v>
      </c>
      <c r="AA76" s="140">
        <v>8.1074820477183222E-4</v>
      </c>
      <c r="AB76" s="66">
        <v>0.67099659663940414</v>
      </c>
      <c r="AC76" s="192">
        <f t="shared" si="49"/>
        <v>0.67180734484417592</v>
      </c>
    </row>
    <row r="77" spans="1:29" s="10" customFormat="1" x14ac:dyDescent="0.25">
      <c r="A77" s="204">
        <v>6</v>
      </c>
      <c r="B77" s="255">
        <v>623</v>
      </c>
      <c r="C77" s="238" t="s">
        <v>101</v>
      </c>
      <c r="D77" s="90">
        <v>2410</v>
      </c>
      <c r="E77" s="60">
        <v>39</v>
      </c>
      <c r="F77" s="60">
        <v>0</v>
      </c>
      <c r="G77" s="60">
        <v>5314</v>
      </c>
      <c r="H77" s="148">
        <v>5314</v>
      </c>
      <c r="I77" s="98"/>
      <c r="J77" s="64">
        <v>2084.7600000000002</v>
      </c>
      <c r="K77" s="62">
        <f t="shared" si="45"/>
        <v>392.31464057207381</v>
      </c>
      <c r="L77" s="63">
        <v>4</v>
      </c>
      <c r="M77" s="64">
        <v>666.23</v>
      </c>
      <c r="N77" s="62">
        <f t="shared" si="46"/>
        <v>125.37260067745578</v>
      </c>
      <c r="O77" s="138"/>
      <c r="P77" s="64">
        <v>1418.53</v>
      </c>
      <c r="Q77" s="62">
        <f t="shared" si="47"/>
        <v>266.94203989461801</v>
      </c>
      <c r="R77" s="139">
        <v>4</v>
      </c>
      <c r="S77" s="65">
        <v>1.4044782133195186E-2</v>
      </c>
      <c r="T77" s="66">
        <v>0</v>
      </c>
      <c r="U77" s="66">
        <v>0.18078819624321263</v>
      </c>
      <c r="V77" s="66">
        <v>0.12433085822828525</v>
      </c>
      <c r="W77" s="66">
        <v>4.0772079280108978E-4</v>
      </c>
      <c r="X77" s="66">
        <v>0</v>
      </c>
      <c r="Y77" s="180">
        <f t="shared" si="48"/>
        <v>0.31957155739749415</v>
      </c>
      <c r="Z77" s="66">
        <v>0</v>
      </c>
      <c r="AA77" s="140">
        <v>0</v>
      </c>
      <c r="AB77" s="66">
        <v>0.68042844260250568</v>
      </c>
      <c r="AC77" s="192">
        <f t="shared" si="49"/>
        <v>0.68042844260250568</v>
      </c>
    </row>
    <row r="78" spans="1:29" s="10" customFormat="1" x14ac:dyDescent="0.25">
      <c r="A78" s="209">
        <v>6</v>
      </c>
      <c r="B78" s="255">
        <v>794</v>
      </c>
      <c r="C78" s="238" t="s">
        <v>102</v>
      </c>
      <c r="D78" s="90">
        <v>339</v>
      </c>
      <c r="E78" s="60">
        <v>0</v>
      </c>
      <c r="F78" s="60">
        <v>205</v>
      </c>
      <c r="G78" s="60">
        <v>228</v>
      </c>
      <c r="H78" s="148">
        <v>313.41666666666663</v>
      </c>
      <c r="I78" s="98">
        <v>1</v>
      </c>
      <c r="J78" s="64">
        <v>120.84199999999998</v>
      </c>
      <c r="K78" s="62">
        <f t="shared" si="45"/>
        <v>385.56341398564211</v>
      </c>
      <c r="L78" s="63" t="s">
        <v>90</v>
      </c>
      <c r="M78" s="64">
        <v>37.271999999999998</v>
      </c>
      <c r="N78" s="62">
        <f t="shared" si="46"/>
        <v>118.92156341398565</v>
      </c>
      <c r="O78" s="138"/>
      <c r="P78" s="64">
        <v>83.57</v>
      </c>
      <c r="Q78" s="62">
        <f t="shared" si="47"/>
        <v>266.64185057165651</v>
      </c>
      <c r="R78" s="139" t="s">
        <v>90</v>
      </c>
      <c r="S78" s="65">
        <v>1.0426838350904489E-2</v>
      </c>
      <c r="T78" s="66">
        <v>0</v>
      </c>
      <c r="U78" s="66">
        <v>3.8397245990632399E-2</v>
      </c>
      <c r="V78" s="66">
        <v>0.24966485162443525</v>
      </c>
      <c r="W78" s="66">
        <v>8.3000943380612709E-3</v>
      </c>
      <c r="X78" s="66">
        <v>1.655053706492776E-3</v>
      </c>
      <c r="Y78" s="180">
        <f t="shared" si="48"/>
        <v>0.3084440840105262</v>
      </c>
      <c r="Z78" s="66">
        <v>0</v>
      </c>
      <c r="AA78" s="140">
        <v>4.1376342662319401E-4</v>
      </c>
      <c r="AB78" s="66">
        <v>0.69115042783138314</v>
      </c>
      <c r="AC78" s="192">
        <f t="shared" si="49"/>
        <v>0.69156419125800639</v>
      </c>
    </row>
    <row r="79" spans="1:29" s="10" customFormat="1" x14ac:dyDescent="0.25">
      <c r="A79" s="204">
        <v>6</v>
      </c>
      <c r="B79" s="255">
        <v>627</v>
      </c>
      <c r="C79" s="238" t="s">
        <v>103</v>
      </c>
      <c r="D79" s="90">
        <v>2065</v>
      </c>
      <c r="E79" s="60">
        <v>0</v>
      </c>
      <c r="F79" s="60">
        <v>888</v>
      </c>
      <c r="G79" s="60">
        <v>2711</v>
      </c>
      <c r="H79" s="148">
        <v>3081</v>
      </c>
      <c r="I79" s="98">
        <v>1</v>
      </c>
      <c r="J79" s="64">
        <v>1306.5889999999999</v>
      </c>
      <c r="K79" s="62">
        <f t="shared" si="45"/>
        <v>424.07951963648168</v>
      </c>
      <c r="L79" s="63">
        <v>4</v>
      </c>
      <c r="M79" s="64">
        <v>399.36</v>
      </c>
      <c r="N79" s="62">
        <f t="shared" si="46"/>
        <v>129.62025316455697</v>
      </c>
      <c r="O79" s="138"/>
      <c r="P79" s="64">
        <v>907.22900000000004</v>
      </c>
      <c r="Q79" s="62">
        <f t="shared" si="47"/>
        <v>294.45926647192471</v>
      </c>
      <c r="R79" s="139">
        <v>4</v>
      </c>
      <c r="S79" s="65">
        <v>1.1434353113335563E-2</v>
      </c>
      <c r="T79" s="66">
        <v>0</v>
      </c>
      <c r="U79" s="66">
        <v>0</v>
      </c>
      <c r="V79" s="66">
        <v>0.29421646745839741</v>
      </c>
      <c r="W79" s="66">
        <v>0</v>
      </c>
      <c r="X79" s="66">
        <v>0</v>
      </c>
      <c r="Y79" s="180">
        <f t="shared" si="48"/>
        <v>0.30565082057173298</v>
      </c>
      <c r="Z79" s="66">
        <v>0</v>
      </c>
      <c r="AA79" s="140">
        <v>3.4517357791929979E-3</v>
      </c>
      <c r="AB79" s="66">
        <v>0.69089744364907413</v>
      </c>
      <c r="AC79" s="192">
        <f t="shared" si="49"/>
        <v>0.69434917942826713</v>
      </c>
    </row>
    <row r="80" spans="1:29" s="10" customFormat="1" x14ac:dyDescent="0.25">
      <c r="A80" s="209">
        <v>6</v>
      </c>
      <c r="B80" s="255">
        <v>620</v>
      </c>
      <c r="C80" s="238" t="s">
        <v>104</v>
      </c>
      <c r="D80" s="90">
        <v>2812</v>
      </c>
      <c r="E80" s="60">
        <v>0</v>
      </c>
      <c r="F80" s="60">
        <v>400</v>
      </c>
      <c r="G80" s="60">
        <v>3651</v>
      </c>
      <c r="H80" s="148">
        <v>3817.6666666666665</v>
      </c>
      <c r="I80" s="98">
        <v>1</v>
      </c>
      <c r="J80" s="64">
        <v>1510.16</v>
      </c>
      <c r="K80" s="62">
        <f t="shared" si="45"/>
        <v>395.57146599144329</v>
      </c>
      <c r="L80" s="63">
        <v>4</v>
      </c>
      <c r="M80" s="64">
        <v>437.57</v>
      </c>
      <c r="N80" s="62">
        <f t="shared" si="46"/>
        <v>114.61713088273815</v>
      </c>
      <c r="O80" s="67"/>
      <c r="P80" s="64">
        <v>1072.5899999999999</v>
      </c>
      <c r="Q80" s="62">
        <f t="shared" si="47"/>
        <v>280.95433510870515</v>
      </c>
      <c r="R80" s="157">
        <v>4</v>
      </c>
      <c r="S80" s="65">
        <v>1.3323091592943793E-2</v>
      </c>
      <c r="T80" s="66">
        <v>0</v>
      </c>
      <c r="U80" s="66">
        <v>2.847380410022779E-2</v>
      </c>
      <c r="V80" s="66">
        <v>0.24795385919372778</v>
      </c>
      <c r="W80" s="66">
        <v>0</v>
      </c>
      <c r="X80" s="66">
        <v>0</v>
      </c>
      <c r="Y80" s="180">
        <f t="shared" si="48"/>
        <v>0.28975075488689939</v>
      </c>
      <c r="Z80" s="66">
        <v>0</v>
      </c>
      <c r="AA80" s="140">
        <v>4.3372887641044654E-3</v>
      </c>
      <c r="AB80" s="66">
        <v>0.70591195634899606</v>
      </c>
      <c r="AC80" s="192">
        <f t="shared" si="49"/>
        <v>0.7102492451131005</v>
      </c>
    </row>
    <row r="81" spans="1:29" s="10" customFormat="1" x14ac:dyDescent="0.25">
      <c r="A81" s="209">
        <v>6</v>
      </c>
      <c r="B81" s="255">
        <v>891</v>
      </c>
      <c r="C81" s="238" t="s">
        <v>105</v>
      </c>
      <c r="D81" s="90">
        <v>1342</v>
      </c>
      <c r="E81" s="60">
        <v>18</v>
      </c>
      <c r="F81" s="60">
        <v>36</v>
      </c>
      <c r="G81" s="60">
        <v>3152</v>
      </c>
      <c r="H81" s="148">
        <v>3167</v>
      </c>
      <c r="I81" s="98"/>
      <c r="J81" s="64">
        <v>1147.854</v>
      </c>
      <c r="K81" s="62">
        <f t="shared" si="45"/>
        <v>362.44205873065994</v>
      </c>
      <c r="L81" s="63">
        <v>4</v>
      </c>
      <c r="M81" s="64">
        <v>317.45</v>
      </c>
      <c r="N81" s="62">
        <f t="shared" si="46"/>
        <v>100.23681717713924</v>
      </c>
      <c r="O81" s="138"/>
      <c r="P81" s="64">
        <v>830.404</v>
      </c>
      <c r="Q81" s="62">
        <f t="shared" si="47"/>
        <v>262.20524155352069</v>
      </c>
      <c r="R81" s="139">
        <v>4</v>
      </c>
      <c r="S81" s="65">
        <v>1.5132586548463481E-2</v>
      </c>
      <c r="T81" s="66">
        <v>0</v>
      </c>
      <c r="U81" s="66">
        <v>0</v>
      </c>
      <c r="V81" s="66">
        <v>0.26142697590460107</v>
      </c>
      <c r="W81" s="66">
        <v>0</v>
      </c>
      <c r="X81" s="66">
        <v>0</v>
      </c>
      <c r="Y81" s="180">
        <f t="shared" si="48"/>
        <v>0.27655956245306457</v>
      </c>
      <c r="Z81" s="66">
        <v>0</v>
      </c>
      <c r="AA81" s="140">
        <v>9.7573384768446169E-4</v>
      </c>
      <c r="AB81" s="66">
        <v>0.72246470369925087</v>
      </c>
      <c r="AC81" s="192">
        <f t="shared" si="49"/>
        <v>0.72344043754693532</v>
      </c>
    </row>
    <row r="82" spans="1:29" s="10" customFormat="1" x14ac:dyDescent="0.25">
      <c r="A82" s="209">
        <v>6</v>
      </c>
      <c r="B82" s="260">
        <v>758</v>
      </c>
      <c r="C82" s="238" t="s">
        <v>106</v>
      </c>
      <c r="D82" s="90">
        <v>3482</v>
      </c>
      <c r="E82" s="60">
        <v>0</v>
      </c>
      <c r="F82" s="60">
        <v>0</v>
      </c>
      <c r="G82" s="60">
        <v>8195</v>
      </c>
      <c r="H82" s="148">
        <v>8195</v>
      </c>
      <c r="I82" s="98"/>
      <c r="J82" s="162">
        <v>2963.36</v>
      </c>
      <c r="K82" s="62">
        <f t="shared" si="45"/>
        <v>361.60585723001833</v>
      </c>
      <c r="L82" s="63">
        <v>6</v>
      </c>
      <c r="M82" s="162">
        <v>819.36</v>
      </c>
      <c r="N82" s="62">
        <f t="shared" si="46"/>
        <v>99.982916412446613</v>
      </c>
      <c r="O82" s="67">
        <v>6</v>
      </c>
      <c r="P82" s="162">
        <v>2144</v>
      </c>
      <c r="Q82" s="62">
        <f t="shared" si="47"/>
        <v>261.6229408175717</v>
      </c>
      <c r="R82" s="157">
        <v>6</v>
      </c>
      <c r="S82" s="163">
        <v>1.5236083364829112E-2</v>
      </c>
      <c r="T82" s="66">
        <v>0</v>
      </c>
      <c r="U82" s="66">
        <v>4.5893850224069976E-4</v>
      </c>
      <c r="V82" s="66">
        <v>0.25299997300361748</v>
      </c>
      <c r="W82" s="66">
        <v>7.8019545380918955E-3</v>
      </c>
      <c r="X82" s="66">
        <v>0</v>
      </c>
      <c r="Y82" s="180">
        <f t="shared" si="48"/>
        <v>0.27649694940877922</v>
      </c>
      <c r="Z82" s="66">
        <v>0</v>
      </c>
      <c r="AA82" s="140">
        <v>1.2593812429134495E-2</v>
      </c>
      <c r="AB82" s="66">
        <v>0.71090923816208618</v>
      </c>
      <c r="AC82" s="192">
        <f t="shared" si="49"/>
        <v>0.72350305059122066</v>
      </c>
    </row>
    <row r="83" spans="1:29" s="10" customFormat="1" x14ac:dyDescent="0.25">
      <c r="A83" s="209">
        <v>6</v>
      </c>
      <c r="B83" s="255">
        <v>430</v>
      </c>
      <c r="C83" s="238" t="s">
        <v>107</v>
      </c>
      <c r="D83" s="90">
        <v>18401</v>
      </c>
      <c r="E83" s="60">
        <v>1900</v>
      </c>
      <c r="F83" s="60">
        <v>0</v>
      </c>
      <c r="G83" s="60">
        <v>44507</v>
      </c>
      <c r="H83" s="148">
        <v>44507</v>
      </c>
      <c r="I83" s="98"/>
      <c r="J83" s="64">
        <v>13435.628000000001</v>
      </c>
      <c r="K83" s="62">
        <f t="shared" si="45"/>
        <v>301.8767384905745</v>
      </c>
      <c r="L83" s="63">
        <v>5</v>
      </c>
      <c r="M83" s="64">
        <v>3585.11</v>
      </c>
      <c r="N83" s="62">
        <f t="shared" si="46"/>
        <v>80.551598624935409</v>
      </c>
      <c r="O83" s="138"/>
      <c r="P83" s="64">
        <v>9850.518</v>
      </c>
      <c r="Q83" s="62">
        <f t="shared" si="47"/>
        <v>221.3251398656391</v>
      </c>
      <c r="R83" s="139">
        <v>5</v>
      </c>
      <c r="S83" s="65">
        <v>1.8252217164690776E-2</v>
      </c>
      <c r="T83" s="66">
        <v>0</v>
      </c>
      <c r="U83" s="66">
        <v>5.6633005915317093E-2</v>
      </c>
      <c r="V83" s="66">
        <v>0.18952742663015082</v>
      </c>
      <c r="W83" s="66">
        <v>0</v>
      </c>
      <c r="X83" s="66">
        <v>2.4234073762685305E-3</v>
      </c>
      <c r="Y83" s="180">
        <f t="shared" si="48"/>
        <v>0.26683605708642716</v>
      </c>
      <c r="Z83" s="66">
        <v>0</v>
      </c>
      <c r="AA83" s="140">
        <v>2.6943288397088695E-4</v>
      </c>
      <c r="AB83" s="66">
        <v>0.73289451002960182</v>
      </c>
      <c r="AC83" s="192">
        <f t="shared" si="49"/>
        <v>0.73316394291357267</v>
      </c>
    </row>
    <row r="84" spans="1:29" s="10" customFormat="1" x14ac:dyDescent="0.25">
      <c r="A84" s="209">
        <v>6</v>
      </c>
      <c r="B84" s="255">
        <v>811</v>
      </c>
      <c r="C84" s="238" t="s">
        <v>108</v>
      </c>
      <c r="D84" s="90">
        <v>6590</v>
      </c>
      <c r="E84" s="60">
        <v>734</v>
      </c>
      <c r="F84" s="60">
        <v>0</v>
      </c>
      <c r="G84" s="60">
        <v>13269</v>
      </c>
      <c r="H84" s="148">
        <v>13269</v>
      </c>
      <c r="I84" s="91"/>
      <c r="J84" s="64">
        <v>4396.74</v>
      </c>
      <c r="K84" s="62">
        <f t="shared" si="45"/>
        <v>331.3542844223378</v>
      </c>
      <c r="L84" s="63"/>
      <c r="M84" s="64">
        <v>1125.3</v>
      </c>
      <c r="N84" s="62">
        <f t="shared" si="46"/>
        <v>84.806692290300703</v>
      </c>
      <c r="O84" s="138"/>
      <c r="P84" s="64">
        <v>3271.44</v>
      </c>
      <c r="Q84" s="62">
        <f t="shared" si="47"/>
        <v>246.54759213203707</v>
      </c>
      <c r="R84" s="139"/>
      <c r="S84" s="65">
        <v>1.6628229097012788E-2</v>
      </c>
      <c r="T84" s="66">
        <v>0</v>
      </c>
      <c r="U84" s="66">
        <v>0</v>
      </c>
      <c r="V84" s="66">
        <v>0.23931139890009417</v>
      </c>
      <c r="W84" s="66">
        <v>0</v>
      </c>
      <c r="X84" s="66">
        <v>0</v>
      </c>
      <c r="Y84" s="180">
        <f t="shared" si="48"/>
        <v>0.25593962799710696</v>
      </c>
      <c r="Z84" s="66">
        <v>0</v>
      </c>
      <c r="AA84" s="140">
        <v>0</v>
      </c>
      <c r="AB84" s="66">
        <v>0.7440603720028931</v>
      </c>
      <c r="AC84" s="192">
        <f t="shared" si="49"/>
        <v>0.7440603720028931</v>
      </c>
    </row>
    <row r="85" spans="1:29" s="10" customFormat="1" x14ac:dyDescent="0.25">
      <c r="A85" s="209">
        <v>6</v>
      </c>
      <c r="B85" s="255">
        <v>394</v>
      </c>
      <c r="C85" s="238" t="s">
        <v>109</v>
      </c>
      <c r="D85" s="90">
        <v>7015</v>
      </c>
      <c r="E85" s="60">
        <v>30</v>
      </c>
      <c r="F85" s="60">
        <v>980</v>
      </c>
      <c r="G85" s="60">
        <v>13410</v>
      </c>
      <c r="H85" s="148">
        <v>13818.333333333334</v>
      </c>
      <c r="I85" s="98">
        <v>1</v>
      </c>
      <c r="J85" s="64">
        <v>4802.3900000000003</v>
      </c>
      <c r="K85" s="62">
        <f t="shared" si="45"/>
        <v>347.53757085996864</v>
      </c>
      <c r="L85" s="67"/>
      <c r="M85" s="64">
        <v>1217.6300000000001</v>
      </c>
      <c r="N85" s="62">
        <f t="shared" si="46"/>
        <v>88.116994331202505</v>
      </c>
      <c r="O85" s="138"/>
      <c r="P85" s="64">
        <v>3584.76</v>
      </c>
      <c r="Q85" s="62">
        <f t="shared" si="47"/>
        <v>259.42057652876611</v>
      </c>
      <c r="R85" s="98"/>
      <c r="S85" s="65">
        <v>1.5386089009847179E-2</v>
      </c>
      <c r="T85" s="66">
        <v>0</v>
      </c>
      <c r="U85" s="66">
        <v>0</v>
      </c>
      <c r="V85" s="66">
        <v>0.23816058254327532</v>
      </c>
      <c r="W85" s="66">
        <v>0</v>
      </c>
      <c r="X85" s="66">
        <v>0</v>
      </c>
      <c r="Y85" s="180">
        <f t="shared" si="48"/>
        <v>0.25354667155312249</v>
      </c>
      <c r="Z85" s="66">
        <v>0</v>
      </c>
      <c r="AA85" s="140">
        <v>0</v>
      </c>
      <c r="AB85" s="66">
        <v>0.74645332844687751</v>
      </c>
      <c r="AC85" s="192">
        <f t="shared" si="49"/>
        <v>0.74645332844687751</v>
      </c>
    </row>
    <row r="86" spans="1:29" s="10" customFormat="1" x14ac:dyDescent="0.25">
      <c r="A86" s="204">
        <v>6</v>
      </c>
      <c r="B86" s="255">
        <v>906</v>
      </c>
      <c r="C86" s="238" t="s">
        <v>110</v>
      </c>
      <c r="D86" s="90">
        <v>2055</v>
      </c>
      <c r="E86" s="60">
        <v>349</v>
      </c>
      <c r="F86" s="60">
        <v>0</v>
      </c>
      <c r="G86" s="60">
        <v>5336</v>
      </c>
      <c r="H86" s="148">
        <v>5336</v>
      </c>
      <c r="I86" s="98"/>
      <c r="J86" s="64">
        <v>1295.0999999999999</v>
      </c>
      <c r="K86" s="62">
        <f t="shared" si="45"/>
        <v>242.70989505247377</v>
      </c>
      <c r="L86" s="63"/>
      <c r="M86" s="64">
        <v>315.87</v>
      </c>
      <c r="N86" s="62">
        <f t="shared" si="46"/>
        <v>59.196026986506745</v>
      </c>
      <c r="O86" s="67"/>
      <c r="P86" s="64">
        <v>979.23</v>
      </c>
      <c r="Q86" s="62">
        <f t="shared" si="47"/>
        <v>183.51386806596702</v>
      </c>
      <c r="R86" s="157"/>
      <c r="S86" s="65">
        <v>2.2700949733611305E-2</v>
      </c>
      <c r="T86" s="66">
        <v>0</v>
      </c>
      <c r="U86" s="66">
        <v>0</v>
      </c>
      <c r="V86" s="66">
        <v>0.22119527449617793</v>
      </c>
      <c r="W86" s="66">
        <v>0</v>
      </c>
      <c r="X86" s="66">
        <v>0</v>
      </c>
      <c r="Y86" s="180">
        <f t="shared" si="48"/>
        <v>0.24389622422978924</v>
      </c>
      <c r="Z86" s="66">
        <v>0</v>
      </c>
      <c r="AA86" s="140">
        <v>1.5774843641417652E-2</v>
      </c>
      <c r="AB86" s="66">
        <v>0.74032893212879314</v>
      </c>
      <c r="AC86" s="192">
        <f t="shared" si="49"/>
        <v>0.75610377577021082</v>
      </c>
    </row>
    <row r="87" spans="1:29" s="10" customFormat="1" x14ac:dyDescent="0.25">
      <c r="A87" s="209">
        <v>6</v>
      </c>
      <c r="B87" s="255">
        <v>426</v>
      </c>
      <c r="C87" s="238" t="s">
        <v>111</v>
      </c>
      <c r="D87" s="90">
        <v>2429</v>
      </c>
      <c r="E87" s="60">
        <v>3751</v>
      </c>
      <c r="F87" s="60">
        <v>0</v>
      </c>
      <c r="G87" s="60">
        <v>11500</v>
      </c>
      <c r="H87" s="148">
        <v>11500</v>
      </c>
      <c r="I87" s="98"/>
      <c r="J87" s="64">
        <v>3790.82</v>
      </c>
      <c r="K87" s="62">
        <f t="shared" si="45"/>
        <v>329.63652173913044</v>
      </c>
      <c r="L87" s="63">
        <v>4</v>
      </c>
      <c r="M87" s="64">
        <v>797.13</v>
      </c>
      <c r="N87" s="62">
        <f t="shared" si="46"/>
        <v>69.315652173913037</v>
      </c>
      <c r="O87" s="138"/>
      <c r="P87" s="64">
        <v>2993.69</v>
      </c>
      <c r="Q87" s="62">
        <f t="shared" si="47"/>
        <v>260.32086956521738</v>
      </c>
      <c r="R87" s="157">
        <v>4</v>
      </c>
      <c r="S87" s="65">
        <v>1.6716699816926153E-2</v>
      </c>
      <c r="T87" s="105">
        <v>0</v>
      </c>
      <c r="U87" s="105">
        <v>2.110361346621575E-2</v>
      </c>
      <c r="V87" s="105">
        <v>0.17245872924591513</v>
      </c>
      <c r="W87" s="105">
        <v>0</v>
      </c>
      <c r="X87" s="105">
        <v>0</v>
      </c>
      <c r="Y87" s="180">
        <f t="shared" si="48"/>
        <v>0.21027904252905705</v>
      </c>
      <c r="Z87" s="105">
        <v>0</v>
      </c>
      <c r="AA87" s="140">
        <v>4.0123245102642703E-3</v>
      </c>
      <c r="AB87" s="105">
        <v>0.78570863296067861</v>
      </c>
      <c r="AC87" s="192">
        <f t="shared" si="49"/>
        <v>0.78972095747094284</v>
      </c>
    </row>
    <row r="88" spans="1:29" s="10" customFormat="1" x14ac:dyDescent="0.25">
      <c r="A88" s="204">
        <v>6</v>
      </c>
      <c r="B88" s="255">
        <v>959</v>
      </c>
      <c r="C88" s="238" t="s">
        <v>112</v>
      </c>
      <c r="D88" s="90">
        <v>1894</v>
      </c>
      <c r="E88" s="60">
        <v>52</v>
      </c>
      <c r="F88" s="60">
        <v>208</v>
      </c>
      <c r="G88" s="60">
        <v>4431</v>
      </c>
      <c r="H88" s="148">
        <v>4517.666666666667</v>
      </c>
      <c r="I88" s="91">
        <v>1</v>
      </c>
      <c r="J88" s="64">
        <v>1529.34</v>
      </c>
      <c r="K88" s="62">
        <f t="shared" si="45"/>
        <v>338.52431196045154</v>
      </c>
      <c r="L88" s="63">
        <v>4</v>
      </c>
      <c r="M88" s="64">
        <v>307.77</v>
      </c>
      <c r="N88" s="62">
        <f t="shared" si="46"/>
        <v>68.125876189773479</v>
      </c>
      <c r="O88" s="138"/>
      <c r="P88" s="64">
        <v>1221.57</v>
      </c>
      <c r="Q88" s="62">
        <f t="shared" si="47"/>
        <v>270.39843577067808</v>
      </c>
      <c r="R88" s="139">
        <v>4</v>
      </c>
      <c r="S88" s="65">
        <v>1.5961133560882475E-2</v>
      </c>
      <c r="T88" s="66">
        <v>0</v>
      </c>
      <c r="U88" s="66">
        <v>0</v>
      </c>
      <c r="V88" s="66">
        <v>0.18528254018073156</v>
      </c>
      <c r="W88" s="66">
        <v>0</v>
      </c>
      <c r="X88" s="66">
        <v>0</v>
      </c>
      <c r="Y88" s="180">
        <f t="shared" si="48"/>
        <v>0.20124367374161403</v>
      </c>
      <c r="Z88" s="66">
        <v>0</v>
      </c>
      <c r="AA88" s="140">
        <v>0</v>
      </c>
      <c r="AB88" s="66">
        <v>0.798756326258386</v>
      </c>
      <c r="AC88" s="192">
        <f t="shared" si="49"/>
        <v>0.798756326258386</v>
      </c>
    </row>
    <row r="89" spans="1:29" s="10" customFormat="1" x14ac:dyDescent="0.25">
      <c r="A89" s="209">
        <v>6</v>
      </c>
      <c r="B89" s="255">
        <v>957</v>
      </c>
      <c r="C89" s="238" t="s">
        <v>113</v>
      </c>
      <c r="D89" s="90">
        <v>610</v>
      </c>
      <c r="E89" s="60">
        <v>0</v>
      </c>
      <c r="F89" s="60">
        <v>0</v>
      </c>
      <c r="G89" s="60">
        <v>1318</v>
      </c>
      <c r="H89" s="148">
        <v>1318</v>
      </c>
      <c r="I89" s="98"/>
      <c r="J89" s="64">
        <v>426.24</v>
      </c>
      <c r="K89" s="62">
        <f t="shared" si="45"/>
        <v>323.3990895295903</v>
      </c>
      <c r="L89" s="63">
        <v>4</v>
      </c>
      <c r="M89" s="64">
        <v>84.69</v>
      </c>
      <c r="N89" s="62">
        <f t="shared" si="46"/>
        <v>64.256449165402131</v>
      </c>
      <c r="O89" s="138"/>
      <c r="P89" s="64">
        <v>341.55</v>
      </c>
      <c r="Q89" s="62">
        <f t="shared" si="47"/>
        <v>259.14264036418814</v>
      </c>
      <c r="R89" s="157">
        <v>4</v>
      </c>
      <c r="S89" s="65">
        <v>1.7032657657657657E-2</v>
      </c>
      <c r="T89" s="105">
        <v>0</v>
      </c>
      <c r="U89" s="105">
        <v>0</v>
      </c>
      <c r="V89" s="105">
        <v>0.18165822072072074</v>
      </c>
      <c r="W89" s="105">
        <v>0</v>
      </c>
      <c r="X89" s="105">
        <v>0</v>
      </c>
      <c r="Y89" s="180">
        <f t="shared" si="48"/>
        <v>0.1986908783783784</v>
      </c>
      <c r="Z89" s="105">
        <v>0</v>
      </c>
      <c r="AA89" s="140">
        <v>0</v>
      </c>
      <c r="AB89" s="105">
        <v>0.8013091216216216</v>
      </c>
      <c r="AC89" s="192">
        <f t="shared" si="49"/>
        <v>0.8013091216216216</v>
      </c>
    </row>
    <row r="90" spans="1:29" s="10" customFormat="1" x14ac:dyDescent="0.25">
      <c r="A90" s="209">
        <v>6</v>
      </c>
      <c r="B90" s="255">
        <v>414</v>
      </c>
      <c r="C90" s="238" t="s">
        <v>114</v>
      </c>
      <c r="D90" s="90">
        <v>2800</v>
      </c>
      <c r="E90" s="60">
        <v>700</v>
      </c>
      <c r="F90" s="60">
        <v>0</v>
      </c>
      <c r="G90" s="60">
        <v>9200</v>
      </c>
      <c r="H90" s="148">
        <v>9200</v>
      </c>
      <c r="I90" s="98"/>
      <c r="J90" s="64">
        <v>3061.98</v>
      </c>
      <c r="K90" s="62">
        <f t="shared" si="45"/>
        <v>332.82391304347829</v>
      </c>
      <c r="L90" s="67"/>
      <c r="M90" s="64">
        <v>605.36</v>
      </c>
      <c r="N90" s="62">
        <f t="shared" si="46"/>
        <v>65.8</v>
      </c>
      <c r="O90" s="63"/>
      <c r="P90" s="64">
        <v>2456.62</v>
      </c>
      <c r="Q90" s="62">
        <f t="shared" si="47"/>
        <v>267.02391304347827</v>
      </c>
      <c r="R90" s="98"/>
      <c r="S90" s="65">
        <v>1.6554647646294229E-2</v>
      </c>
      <c r="T90" s="66">
        <v>0</v>
      </c>
      <c r="U90" s="66">
        <v>8.0013585980313398E-3</v>
      </c>
      <c r="V90" s="66">
        <v>0.1731461342007459</v>
      </c>
      <c r="W90" s="66">
        <v>0</v>
      </c>
      <c r="X90" s="66">
        <v>0</v>
      </c>
      <c r="Y90" s="180">
        <f t="shared" si="48"/>
        <v>0.19770214044507148</v>
      </c>
      <c r="Z90" s="66">
        <v>0</v>
      </c>
      <c r="AA90" s="66">
        <v>0</v>
      </c>
      <c r="AB90" s="66">
        <v>0.80229785955492849</v>
      </c>
      <c r="AC90" s="192">
        <f t="shared" si="49"/>
        <v>0.80229785955492849</v>
      </c>
    </row>
    <row r="91" spans="1:29" s="10" customFormat="1" x14ac:dyDescent="0.25">
      <c r="A91" s="204">
        <v>6</v>
      </c>
      <c r="B91" s="255">
        <v>970</v>
      </c>
      <c r="C91" s="238" t="s">
        <v>115</v>
      </c>
      <c r="D91" s="90">
        <v>1542</v>
      </c>
      <c r="E91" s="60">
        <v>0</v>
      </c>
      <c r="F91" s="60">
        <v>72</v>
      </c>
      <c r="G91" s="60">
        <v>3579</v>
      </c>
      <c r="H91" s="148">
        <v>3609</v>
      </c>
      <c r="I91" s="91">
        <v>1</v>
      </c>
      <c r="J91" s="64">
        <v>1172.75</v>
      </c>
      <c r="K91" s="62">
        <f t="shared" si="45"/>
        <v>324.95151011360485</v>
      </c>
      <c r="L91" s="63"/>
      <c r="M91" s="64">
        <v>226.1</v>
      </c>
      <c r="N91" s="62">
        <f t="shared" si="46"/>
        <v>62.648933222499309</v>
      </c>
      <c r="O91" s="138"/>
      <c r="P91" s="64">
        <v>946.65</v>
      </c>
      <c r="Q91" s="62">
        <f t="shared" si="47"/>
        <v>262.30257689110556</v>
      </c>
      <c r="R91" s="139"/>
      <c r="S91" s="65">
        <v>1.6815178000426347E-2</v>
      </c>
      <c r="T91" s="66">
        <v>0</v>
      </c>
      <c r="U91" s="66">
        <v>0</v>
      </c>
      <c r="V91" s="66">
        <v>0.17597953528032403</v>
      </c>
      <c r="W91" s="66">
        <v>0</v>
      </c>
      <c r="X91" s="66">
        <v>0</v>
      </c>
      <c r="Y91" s="180">
        <f t="shared" si="48"/>
        <v>0.19279471328075037</v>
      </c>
      <c r="Z91" s="66">
        <v>0</v>
      </c>
      <c r="AA91" s="140">
        <v>0</v>
      </c>
      <c r="AB91" s="66">
        <v>0.80720528671924963</v>
      </c>
      <c r="AC91" s="192">
        <f t="shared" si="49"/>
        <v>0.80720528671924963</v>
      </c>
    </row>
    <row r="92" spans="1:29" s="10" customFormat="1" x14ac:dyDescent="0.25">
      <c r="A92" s="209">
        <v>6</v>
      </c>
      <c r="B92" s="255">
        <v>840</v>
      </c>
      <c r="C92" s="238" t="s">
        <v>116</v>
      </c>
      <c r="D92" s="90">
        <v>1491</v>
      </c>
      <c r="E92" s="60">
        <v>187</v>
      </c>
      <c r="F92" s="60">
        <v>0</v>
      </c>
      <c r="G92" s="60">
        <v>3863</v>
      </c>
      <c r="H92" s="148">
        <v>3863</v>
      </c>
      <c r="I92" s="98"/>
      <c r="J92" s="64">
        <v>1424.17</v>
      </c>
      <c r="K92" s="62">
        <f t="shared" si="45"/>
        <v>368.66942790577269</v>
      </c>
      <c r="L92" s="67"/>
      <c r="M92" s="64">
        <v>270.48</v>
      </c>
      <c r="N92" s="62">
        <f t="shared" si="46"/>
        <v>70.018120631633451</v>
      </c>
      <c r="O92" s="138"/>
      <c r="P92" s="64">
        <v>1153.69</v>
      </c>
      <c r="Q92" s="62">
        <f t="shared" si="47"/>
        <v>298.65130727413924</v>
      </c>
      <c r="R92" s="98"/>
      <c r="S92" s="65">
        <v>1.4949058047845411E-2</v>
      </c>
      <c r="T92" s="66">
        <v>0</v>
      </c>
      <c r="U92" s="66">
        <v>0</v>
      </c>
      <c r="V92" s="66">
        <v>0.16896859223266883</v>
      </c>
      <c r="W92" s="66">
        <v>1.7905165815878721E-3</v>
      </c>
      <c r="X92" s="66">
        <v>4.2129801919714637E-3</v>
      </c>
      <c r="Y92" s="180">
        <f t="shared" si="48"/>
        <v>0.18992114705407359</v>
      </c>
      <c r="Z92" s="66">
        <v>0</v>
      </c>
      <c r="AA92" s="140">
        <v>3.0895188074457402E-4</v>
      </c>
      <c r="AB92" s="66">
        <v>0.80976990106518176</v>
      </c>
      <c r="AC92" s="192">
        <f t="shared" si="49"/>
        <v>0.8100788529459263</v>
      </c>
    </row>
    <row r="93" spans="1:29" s="10" customFormat="1" x14ac:dyDescent="0.25">
      <c r="A93" s="209">
        <v>6</v>
      </c>
      <c r="B93" s="255">
        <v>889</v>
      </c>
      <c r="C93" s="238" t="s">
        <v>117</v>
      </c>
      <c r="D93" s="90">
        <v>537</v>
      </c>
      <c r="E93" s="60">
        <v>0</v>
      </c>
      <c r="F93" s="60">
        <v>99</v>
      </c>
      <c r="G93" s="60">
        <v>1058</v>
      </c>
      <c r="H93" s="148">
        <v>1099.25</v>
      </c>
      <c r="I93" s="98">
        <v>1</v>
      </c>
      <c r="J93" s="64">
        <v>341.18</v>
      </c>
      <c r="K93" s="62">
        <f t="shared" si="45"/>
        <v>310.37525585626565</v>
      </c>
      <c r="L93" s="63">
        <v>4</v>
      </c>
      <c r="M93" s="64">
        <v>57.59</v>
      </c>
      <c r="N93" s="62">
        <f t="shared" si="46"/>
        <v>52.390266090516263</v>
      </c>
      <c r="O93" s="138"/>
      <c r="P93" s="64">
        <v>283.58999999999997</v>
      </c>
      <c r="Q93" s="62">
        <f t="shared" si="47"/>
        <v>257.98498976574939</v>
      </c>
      <c r="R93" s="91">
        <v>4</v>
      </c>
      <c r="S93" s="65">
        <v>1.7087754264611055E-2</v>
      </c>
      <c r="T93" s="66">
        <v>0</v>
      </c>
      <c r="U93" s="66">
        <v>1.201711706430623E-2</v>
      </c>
      <c r="V93" s="66">
        <v>0.13969165836215486</v>
      </c>
      <c r="W93" s="66">
        <v>0</v>
      </c>
      <c r="X93" s="66">
        <v>0</v>
      </c>
      <c r="Y93" s="180">
        <f t="shared" si="48"/>
        <v>0.16879652969107214</v>
      </c>
      <c r="Z93" s="66">
        <v>0</v>
      </c>
      <c r="AA93" s="140">
        <v>0</v>
      </c>
      <c r="AB93" s="66">
        <v>0.83120347030892772</v>
      </c>
      <c r="AC93" s="192">
        <f t="shared" si="49"/>
        <v>0.83120347030892772</v>
      </c>
    </row>
    <row r="94" spans="1:29" s="10" customFormat="1" x14ac:dyDescent="0.25">
      <c r="A94" s="204">
        <v>6</v>
      </c>
      <c r="B94" s="255">
        <v>774</v>
      </c>
      <c r="C94" s="238" t="s">
        <v>118</v>
      </c>
      <c r="D94" s="90">
        <v>3393</v>
      </c>
      <c r="E94" s="60">
        <v>423</v>
      </c>
      <c r="F94" s="60">
        <v>0</v>
      </c>
      <c r="G94" s="60">
        <v>8103</v>
      </c>
      <c r="H94" s="148">
        <v>8103</v>
      </c>
      <c r="I94" s="98"/>
      <c r="J94" s="64">
        <v>2603.9</v>
      </c>
      <c r="K94" s="62">
        <f t="shared" si="45"/>
        <v>321.35011724052822</v>
      </c>
      <c r="L94" s="63"/>
      <c r="M94" s="64">
        <v>406.78</v>
      </c>
      <c r="N94" s="62">
        <f t="shared" si="46"/>
        <v>50.201160064173763</v>
      </c>
      <c r="O94" s="138"/>
      <c r="P94" s="64">
        <v>2197.12</v>
      </c>
      <c r="Q94" s="62">
        <f t="shared" si="47"/>
        <v>271.14895717635443</v>
      </c>
      <c r="R94" s="139"/>
      <c r="S94" s="65">
        <v>1.7147355889243057E-2</v>
      </c>
      <c r="T94" s="66">
        <v>0</v>
      </c>
      <c r="U94" s="66">
        <v>0</v>
      </c>
      <c r="V94" s="66">
        <v>0.13537002189024155</v>
      </c>
      <c r="W94" s="66">
        <v>0</v>
      </c>
      <c r="X94" s="66">
        <v>3.7021390990437421E-3</v>
      </c>
      <c r="Y94" s="180">
        <f t="shared" si="48"/>
        <v>0.15621951687852834</v>
      </c>
      <c r="Z94" s="66">
        <v>0</v>
      </c>
      <c r="AA94" s="140">
        <v>1.9816429202350319E-3</v>
      </c>
      <c r="AB94" s="66">
        <v>0.84179884020123663</v>
      </c>
      <c r="AC94" s="192">
        <f t="shared" si="49"/>
        <v>0.84378048312147169</v>
      </c>
    </row>
    <row r="95" spans="1:29" s="10" customFormat="1" x14ac:dyDescent="0.25">
      <c r="A95" s="204">
        <v>6</v>
      </c>
      <c r="B95" s="255">
        <v>710</v>
      </c>
      <c r="C95" s="238" t="s">
        <v>119</v>
      </c>
      <c r="D95" s="90">
        <v>1598</v>
      </c>
      <c r="E95" s="60">
        <v>55</v>
      </c>
      <c r="F95" s="60">
        <v>0</v>
      </c>
      <c r="G95" s="60">
        <v>3400</v>
      </c>
      <c r="H95" s="148">
        <v>3400</v>
      </c>
      <c r="I95" s="98"/>
      <c r="J95" s="64">
        <v>1032.78</v>
      </c>
      <c r="K95" s="62">
        <f t="shared" si="45"/>
        <v>303.75882352941176</v>
      </c>
      <c r="L95" s="63">
        <v>4</v>
      </c>
      <c r="M95" s="64">
        <v>153.43</v>
      </c>
      <c r="N95" s="62">
        <f t="shared" si="46"/>
        <v>45.126470588235293</v>
      </c>
      <c r="O95" s="138"/>
      <c r="P95" s="64">
        <v>879.35</v>
      </c>
      <c r="Q95" s="62">
        <f t="shared" si="47"/>
        <v>258.63235294117646</v>
      </c>
      <c r="R95" s="139">
        <v>4</v>
      </c>
      <c r="S95" s="65">
        <v>1.8135517728848354E-2</v>
      </c>
      <c r="T95" s="66">
        <v>0</v>
      </c>
      <c r="U95" s="66">
        <v>3.3889114816321002E-2</v>
      </c>
      <c r="V95" s="66">
        <v>9.6535564205348673E-2</v>
      </c>
      <c r="W95" s="66">
        <v>0</v>
      </c>
      <c r="X95" s="66">
        <v>0</v>
      </c>
      <c r="Y95" s="180">
        <f t="shared" si="48"/>
        <v>0.14856019675051801</v>
      </c>
      <c r="Z95" s="66">
        <v>0</v>
      </c>
      <c r="AA95" s="140">
        <v>0</v>
      </c>
      <c r="AB95" s="66">
        <v>0.85143980324948199</v>
      </c>
      <c r="AC95" s="192">
        <f t="shared" si="49"/>
        <v>0.85143980324948199</v>
      </c>
    </row>
    <row r="96" spans="1:29" s="10" customFormat="1" x14ac:dyDescent="0.25">
      <c r="A96" s="204">
        <v>6</v>
      </c>
      <c r="B96" s="255">
        <v>603</v>
      </c>
      <c r="C96" s="238" t="s">
        <v>120</v>
      </c>
      <c r="D96" s="90">
        <v>1758</v>
      </c>
      <c r="E96" s="60">
        <v>2</v>
      </c>
      <c r="F96" s="60">
        <v>0</v>
      </c>
      <c r="G96" s="60">
        <v>2943</v>
      </c>
      <c r="H96" s="148">
        <v>2943</v>
      </c>
      <c r="I96" s="98"/>
      <c r="J96" s="64">
        <v>904.95699999999999</v>
      </c>
      <c r="K96" s="62">
        <f t="shared" si="45"/>
        <v>307.49473326537549</v>
      </c>
      <c r="L96" s="67">
        <v>4</v>
      </c>
      <c r="M96" s="64">
        <v>127.5</v>
      </c>
      <c r="N96" s="62">
        <f t="shared" si="46"/>
        <v>43.323139653414884</v>
      </c>
      <c r="O96" s="138"/>
      <c r="P96" s="64">
        <v>777.45699999999999</v>
      </c>
      <c r="Q96" s="62">
        <f t="shared" si="47"/>
        <v>264.17159361196059</v>
      </c>
      <c r="R96" s="98">
        <v>4</v>
      </c>
      <c r="S96" s="65">
        <v>1.7923503547682375E-2</v>
      </c>
      <c r="T96" s="66">
        <v>0</v>
      </c>
      <c r="U96" s="66">
        <v>0</v>
      </c>
      <c r="V96" s="66">
        <v>0.12296716860580116</v>
      </c>
      <c r="W96" s="66">
        <v>0</v>
      </c>
      <c r="X96" s="66">
        <v>0</v>
      </c>
      <c r="Y96" s="180">
        <f t="shared" si="48"/>
        <v>0.14089067215348353</v>
      </c>
      <c r="Z96" s="66">
        <v>0</v>
      </c>
      <c r="AA96" s="140">
        <v>0</v>
      </c>
      <c r="AB96" s="66">
        <v>0.8591093278465165</v>
      </c>
      <c r="AC96" s="192">
        <f t="shared" si="49"/>
        <v>0.8591093278465165</v>
      </c>
    </row>
    <row r="97" spans="1:29" s="10" customFormat="1" x14ac:dyDescent="0.25">
      <c r="A97" s="209">
        <v>6</v>
      </c>
      <c r="B97" s="255">
        <v>626</v>
      </c>
      <c r="C97" s="238" t="s">
        <v>121</v>
      </c>
      <c r="D97" s="90">
        <v>295</v>
      </c>
      <c r="E97" s="60">
        <v>0</v>
      </c>
      <c r="F97" s="60">
        <v>55</v>
      </c>
      <c r="G97" s="60">
        <v>408</v>
      </c>
      <c r="H97" s="148">
        <v>430.91666666666669</v>
      </c>
      <c r="I97" s="98">
        <v>1</v>
      </c>
      <c r="J97" s="64">
        <v>131.44300000000001</v>
      </c>
      <c r="K97" s="62">
        <f t="shared" si="45"/>
        <v>305.03113517694834</v>
      </c>
      <c r="L97" s="63">
        <v>4</v>
      </c>
      <c r="M97" s="64">
        <v>17.79</v>
      </c>
      <c r="N97" s="62">
        <f t="shared" si="46"/>
        <v>41.284084316379811</v>
      </c>
      <c r="O97" s="138"/>
      <c r="P97" s="64">
        <v>113.65300000000001</v>
      </c>
      <c r="Q97" s="62">
        <f t="shared" si="47"/>
        <v>263.74705086056855</v>
      </c>
      <c r="R97" s="157">
        <v>4</v>
      </c>
      <c r="S97" s="65">
        <v>1.7117685993168139E-2</v>
      </c>
      <c r="T97" s="66">
        <v>0</v>
      </c>
      <c r="U97" s="66">
        <v>0</v>
      </c>
      <c r="V97" s="66">
        <v>0.11822615125948129</v>
      </c>
      <c r="W97" s="66">
        <v>0</v>
      </c>
      <c r="X97" s="66">
        <v>0</v>
      </c>
      <c r="Y97" s="180">
        <f t="shared" si="48"/>
        <v>0.13534383725264942</v>
      </c>
      <c r="Z97" s="66">
        <v>0</v>
      </c>
      <c r="AA97" s="140">
        <v>0</v>
      </c>
      <c r="AB97" s="66">
        <v>0.86465616274735058</v>
      </c>
      <c r="AC97" s="192">
        <f t="shared" si="49"/>
        <v>0.86465616274735058</v>
      </c>
    </row>
    <row r="98" spans="1:29" s="10" customFormat="1" x14ac:dyDescent="0.25">
      <c r="A98" s="209">
        <v>6</v>
      </c>
      <c r="B98" s="255">
        <v>618</v>
      </c>
      <c r="C98" s="246" t="s">
        <v>122</v>
      </c>
      <c r="D98" s="90">
        <v>351</v>
      </c>
      <c r="E98" s="60">
        <v>2</v>
      </c>
      <c r="F98" s="60">
        <v>90</v>
      </c>
      <c r="G98" s="60">
        <v>570</v>
      </c>
      <c r="H98" s="148">
        <v>607.5</v>
      </c>
      <c r="I98" s="98">
        <v>1</v>
      </c>
      <c r="J98" s="64">
        <v>175.62</v>
      </c>
      <c r="K98" s="62">
        <f t="shared" si="45"/>
        <v>289.08641975308643</v>
      </c>
      <c r="L98" s="63">
        <v>4</v>
      </c>
      <c r="M98" s="64">
        <v>17.329999999999998</v>
      </c>
      <c r="N98" s="62">
        <f t="shared" si="46"/>
        <v>28.526748971193417</v>
      </c>
      <c r="O98" s="138"/>
      <c r="P98" s="64">
        <v>158.29</v>
      </c>
      <c r="Q98" s="62">
        <f t="shared" si="47"/>
        <v>260.55967078189298</v>
      </c>
      <c r="R98" s="157">
        <v>4</v>
      </c>
      <c r="S98" s="65">
        <v>1.7879512583988157E-2</v>
      </c>
      <c r="T98" s="105">
        <v>0</v>
      </c>
      <c r="U98" s="105">
        <v>0</v>
      </c>
      <c r="V98" s="105">
        <v>8.0799453365220361E-2</v>
      </c>
      <c r="W98" s="105">
        <v>0</v>
      </c>
      <c r="X98" s="105">
        <v>0</v>
      </c>
      <c r="Y98" s="180">
        <f t="shared" si="48"/>
        <v>9.8678965949208525E-2</v>
      </c>
      <c r="Z98" s="105">
        <v>0</v>
      </c>
      <c r="AA98" s="140">
        <v>0</v>
      </c>
      <c r="AB98" s="105">
        <v>0.90132103405079145</v>
      </c>
      <c r="AC98" s="192">
        <f t="shared" si="49"/>
        <v>0.90132103405079145</v>
      </c>
    </row>
    <row r="99" spans="1:29" s="56" customFormat="1" x14ac:dyDescent="0.25">
      <c r="A99" s="210">
        <v>6</v>
      </c>
      <c r="B99" s="261">
        <v>715</v>
      </c>
      <c r="C99" s="247" t="s">
        <v>125</v>
      </c>
      <c r="D99" s="90">
        <v>1249</v>
      </c>
      <c r="E99" s="60">
        <v>152</v>
      </c>
      <c r="F99" s="60">
        <v>0</v>
      </c>
      <c r="G99" s="60">
        <v>2619</v>
      </c>
      <c r="H99" s="148">
        <v>2619</v>
      </c>
      <c r="I99" s="115"/>
      <c r="J99" s="64">
        <v>744.94799999999998</v>
      </c>
      <c r="K99" s="116">
        <f>(J99*1000)/H99</f>
        <v>284.43986254295532</v>
      </c>
      <c r="L99" s="63">
        <v>4</v>
      </c>
      <c r="M99" s="117">
        <v>73.400000000000006</v>
      </c>
      <c r="N99" s="116">
        <f>(M99*1000)/H99</f>
        <v>28.025964108438334</v>
      </c>
      <c r="O99" s="115"/>
      <c r="P99" s="117">
        <v>671.548</v>
      </c>
      <c r="Q99" s="116">
        <f>(P99*1000)/H99</f>
        <v>256.41389843451697</v>
      </c>
      <c r="R99" s="63">
        <v>4</v>
      </c>
      <c r="S99" s="118">
        <v>1.9370479550250487E-2</v>
      </c>
      <c r="T99" s="164">
        <v>0</v>
      </c>
      <c r="U99" s="164">
        <v>0</v>
      </c>
      <c r="V99" s="118">
        <v>7.9159887670011864E-2</v>
      </c>
      <c r="W99" s="164">
        <v>0</v>
      </c>
      <c r="X99" s="164">
        <v>0</v>
      </c>
      <c r="Y99" s="180">
        <f>S99+T99+U99+V99+W99+X99</f>
        <v>9.8530367220262344E-2</v>
      </c>
      <c r="Z99" s="164">
        <v>0</v>
      </c>
      <c r="AA99" s="164">
        <v>0</v>
      </c>
      <c r="AB99" s="119">
        <v>0.90146963277973768</v>
      </c>
      <c r="AC99" s="192">
        <f>Z99+AA99+AB99</f>
        <v>0.90146963277973768</v>
      </c>
    </row>
    <row r="100" spans="1:29" s="10" customFormat="1" x14ac:dyDescent="0.25">
      <c r="A100" s="209">
        <v>6</v>
      </c>
      <c r="B100" s="255">
        <v>969</v>
      </c>
      <c r="C100" s="238" t="s">
        <v>123</v>
      </c>
      <c r="D100" s="90">
        <v>98</v>
      </c>
      <c r="E100" s="60">
        <v>0</v>
      </c>
      <c r="F100" s="60">
        <v>0</v>
      </c>
      <c r="G100" s="60">
        <v>346</v>
      </c>
      <c r="H100" s="148">
        <v>346</v>
      </c>
      <c r="I100" s="98"/>
      <c r="J100" s="64">
        <v>97.453000000000003</v>
      </c>
      <c r="K100" s="62">
        <f t="shared" si="45"/>
        <v>281.65606936416185</v>
      </c>
      <c r="L100" s="63">
        <v>4</v>
      </c>
      <c r="M100" s="64">
        <v>7.84</v>
      </c>
      <c r="N100" s="62">
        <f t="shared" si="46"/>
        <v>22.658959537572255</v>
      </c>
      <c r="O100" s="67"/>
      <c r="P100" s="64">
        <v>89.613</v>
      </c>
      <c r="Q100" s="62">
        <f t="shared" si="47"/>
        <v>258.99710982658962</v>
      </c>
      <c r="R100" s="157">
        <v>4</v>
      </c>
      <c r="S100" s="65">
        <v>1.959919140508758E-2</v>
      </c>
      <c r="T100" s="105">
        <v>0</v>
      </c>
      <c r="U100" s="105">
        <v>0</v>
      </c>
      <c r="V100" s="105">
        <v>6.084984556658081E-2</v>
      </c>
      <c r="W100" s="105">
        <v>0</v>
      </c>
      <c r="X100" s="105">
        <v>0</v>
      </c>
      <c r="Y100" s="180">
        <f t="shared" si="48"/>
        <v>8.0449036971668386E-2</v>
      </c>
      <c r="Z100" s="105">
        <v>0</v>
      </c>
      <c r="AA100" s="105">
        <v>0</v>
      </c>
      <c r="AB100" s="105">
        <v>0.91955096302833161</v>
      </c>
      <c r="AC100" s="192">
        <f t="shared" si="49"/>
        <v>0.91955096302833161</v>
      </c>
    </row>
    <row r="101" spans="1:29" s="10" customFormat="1" ht="15.75" thickBot="1" x14ac:dyDescent="0.3">
      <c r="A101" s="209">
        <v>6</v>
      </c>
      <c r="B101" s="256">
        <v>697</v>
      </c>
      <c r="C101" s="243" t="s">
        <v>124</v>
      </c>
      <c r="D101" s="92">
        <v>4009</v>
      </c>
      <c r="E101" s="69">
        <v>0</v>
      </c>
      <c r="F101" s="69">
        <v>1976</v>
      </c>
      <c r="G101" s="69">
        <v>5572</v>
      </c>
      <c r="H101" s="149">
        <v>6395.333333333333</v>
      </c>
      <c r="I101" s="114">
        <v>1</v>
      </c>
      <c r="J101" s="71">
        <v>1687.7909999999999</v>
      </c>
      <c r="K101" s="70">
        <f t="shared" si="45"/>
        <v>263.90977796309812</v>
      </c>
      <c r="L101" s="93">
        <v>4</v>
      </c>
      <c r="M101" s="71">
        <v>52.95</v>
      </c>
      <c r="N101" s="70">
        <f t="shared" si="46"/>
        <v>8.2794746169081623</v>
      </c>
      <c r="O101" s="150"/>
      <c r="P101" s="71">
        <v>1634.8409999999999</v>
      </c>
      <c r="Q101" s="70">
        <f t="shared" si="47"/>
        <v>255.63030334618995</v>
      </c>
      <c r="R101" s="130">
        <v>4</v>
      </c>
      <c r="S101" s="72">
        <v>1.8189455921971381E-2</v>
      </c>
      <c r="T101" s="120">
        <v>0</v>
      </c>
      <c r="U101" s="120">
        <v>0</v>
      </c>
      <c r="V101" s="120">
        <v>1.1595037537230617E-2</v>
      </c>
      <c r="W101" s="120">
        <v>0</v>
      </c>
      <c r="X101" s="120">
        <v>1.5878743280418016E-3</v>
      </c>
      <c r="Y101" s="181">
        <f t="shared" si="48"/>
        <v>3.1372367787243796E-2</v>
      </c>
      <c r="Z101" s="120">
        <v>0</v>
      </c>
      <c r="AA101" s="152">
        <v>5.569409956564527E-4</v>
      </c>
      <c r="AB101" s="120">
        <v>0.96807069121709988</v>
      </c>
      <c r="AC101" s="193">
        <f t="shared" si="49"/>
        <v>0.96862763221275638</v>
      </c>
    </row>
    <row r="102" spans="1:29" s="2" customFormat="1" ht="15.75" thickBot="1" x14ac:dyDescent="0.3">
      <c r="A102" s="135"/>
      <c r="B102" s="262"/>
      <c r="C102" s="240"/>
      <c r="D102" s="236"/>
      <c r="E102" s="73"/>
      <c r="F102" s="73"/>
      <c r="G102" s="73"/>
      <c r="H102" s="44"/>
      <c r="I102" s="20"/>
      <c r="J102" s="232"/>
      <c r="K102" s="121"/>
      <c r="L102" s="122"/>
      <c r="M102" s="19"/>
      <c r="N102" s="121"/>
      <c r="O102" s="20"/>
      <c r="P102" s="59"/>
      <c r="Q102" s="121"/>
      <c r="R102" s="123"/>
      <c r="S102" s="124"/>
      <c r="T102" s="124"/>
      <c r="U102" s="124"/>
      <c r="V102" s="124"/>
      <c r="W102" s="124"/>
      <c r="X102" s="202" t="s">
        <v>84</v>
      </c>
      <c r="Y102" s="187">
        <f>SUM(Y71:Y101)/31</f>
        <v>0.23328959615617964</v>
      </c>
      <c r="Z102" s="124"/>
      <c r="AA102" s="124"/>
      <c r="AB102" s="124"/>
      <c r="AC102" s="196"/>
    </row>
    <row r="103" spans="1:29" s="2" customFormat="1" ht="15.75" thickBot="1" x14ac:dyDescent="0.3">
      <c r="A103" s="136"/>
      <c r="B103" s="257"/>
      <c r="C103" s="237" t="s">
        <v>271</v>
      </c>
      <c r="D103" s="236"/>
      <c r="E103" s="73"/>
      <c r="F103" s="73"/>
      <c r="G103" s="73"/>
      <c r="H103" s="44"/>
      <c r="I103" s="21"/>
      <c r="J103" s="231"/>
      <c r="K103" s="77"/>
      <c r="L103" s="125"/>
      <c r="M103" s="45"/>
      <c r="N103" s="126"/>
      <c r="O103" s="46"/>
      <c r="P103" s="45"/>
      <c r="Q103" s="126"/>
      <c r="R103" s="127"/>
      <c r="S103" s="128"/>
      <c r="T103" s="128"/>
      <c r="U103" s="128"/>
      <c r="V103" s="128"/>
      <c r="W103" s="128"/>
      <c r="X103" s="128"/>
      <c r="Y103" s="188"/>
      <c r="Z103" s="128"/>
      <c r="AA103" s="128"/>
      <c r="AB103" s="128"/>
      <c r="AC103" s="197"/>
    </row>
    <row r="104" spans="1:29" s="10" customFormat="1" x14ac:dyDescent="0.25">
      <c r="A104" s="203">
        <v>7</v>
      </c>
      <c r="B104" s="258">
        <v>201</v>
      </c>
      <c r="C104" s="242" t="s">
        <v>126</v>
      </c>
      <c r="D104" s="83">
        <v>2631</v>
      </c>
      <c r="E104" s="84">
        <v>0</v>
      </c>
      <c r="F104" s="84">
        <v>0</v>
      </c>
      <c r="G104" s="84">
        <v>7515</v>
      </c>
      <c r="H104" s="146">
        <v>7515</v>
      </c>
      <c r="I104" s="102"/>
      <c r="J104" s="88">
        <v>2553.06</v>
      </c>
      <c r="K104" s="86">
        <f t="shared" ref="K104:K168" si="50">(J104*1000)/H104</f>
        <v>339.72854291417167</v>
      </c>
      <c r="L104" s="103"/>
      <c r="M104" s="88">
        <v>1476.55</v>
      </c>
      <c r="N104" s="86">
        <f t="shared" ref="N104:N168" si="51">(M104*1000)/H104</f>
        <v>196.48037258815702</v>
      </c>
      <c r="O104" s="103"/>
      <c r="P104" s="88">
        <v>1076.51</v>
      </c>
      <c r="Q104" s="86">
        <f t="shared" ref="Q104:Q168" si="52">(P104*1000)/H104</f>
        <v>143.24817032601464</v>
      </c>
      <c r="R104" s="102"/>
      <c r="S104" s="89">
        <v>1.6219751983893835E-2</v>
      </c>
      <c r="T104" s="147">
        <v>0</v>
      </c>
      <c r="U104" s="147">
        <v>3.9482033324716226E-2</v>
      </c>
      <c r="V104" s="147">
        <v>0.31826122378635835</v>
      </c>
      <c r="W104" s="147">
        <v>0.19992871299538595</v>
      </c>
      <c r="X104" s="147">
        <v>4.4534793541867405E-3</v>
      </c>
      <c r="Y104" s="184">
        <f t="shared" ref="Y104:Y168" si="53">S104+T104+U104+V104+W104+X104</f>
        <v>0.57834520144454105</v>
      </c>
      <c r="Z104" s="147">
        <v>0</v>
      </c>
      <c r="AA104" s="147">
        <v>8.773785183270273E-4</v>
      </c>
      <c r="AB104" s="147">
        <v>0.42077742003713192</v>
      </c>
      <c r="AC104" s="207">
        <f t="shared" ref="AC104:AC168" si="54">Z104+AA104+AB104</f>
        <v>0.42165479855545895</v>
      </c>
    </row>
    <row r="105" spans="1:29" s="10" customFormat="1" x14ac:dyDescent="0.25">
      <c r="A105" s="205">
        <v>7</v>
      </c>
      <c r="B105" s="255">
        <v>235</v>
      </c>
      <c r="C105" s="244" t="s">
        <v>127</v>
      </c>
      <c r="D105" s="90">
        <v>1316</v>
      </c>
      <c r="E105" s="60">
        <v>71</v>
      </c>
      <c r="F105" s="60">
        <v>332</v>
      </c>
      <c r="G105" s="60">
        <v>2905</v>
      </c>
      <c r="H105" s="148">
        <v>3043.3333333333335</v>
      </c>
      <c r="I105" s="98">
        <v>1</v>
      </c>
      <c r="J105" s="64">
        <v>813.54</v>
      </c>
      <c r="K105" s="62">
        <f t="shared" si="50"/>
        <v>267.31872946330776</v>
      </c>
      <c r="L105" s="67"/>
      <c r="M105" s="64">
        <v>430.69</v>
      </c>
      <c r="N105" s="62">
        <f t="shared" si="51"/>
        <v>141.51916757940853</v>
      </c>
      <c r="O105" s="67"/>
      <c r="P105" s="64">
        <v>382.85</v>
      </c>
      <c r="Q105" s="62">
        <f t="shared" si="52"/>
        <v>125.79956188389923</v>
      </c>
      <c r="R105" s="98"/>
      <c r="S105" s="65">
        <v>1.967942571969418E-2</v>
      </c>
      <c r="T105" s="105">
        <v>0</v>
      </c>
      <c r="U105" s="105">
        <v>3.8154239496521379E-2</v>
      </c>
      <c r="V105" s="105">
        <v>0.26833345625291938</v>
      </c>
      <c r="W105" s="105">
        <v>0.19750719079578141</v>
      </c>
      <c r="X105" s="105">
        <v>5.7280527079184799E-3</v>
      </c>
      <c r="Y105" s="180">
        <f t="shared" si="53"/>
        <v>0.52940236497283477</v>
      </c>
      <c r="Z105" s="105">
        <v>0</v>
      </c>
      <c r="AA105" s="105">
        <v>1.130860191262876E-3</v>
      </c>
      <c r="AB105" s="105">
        <v>0.46946677483590238</v>
      </c>
      <c r="AC105" s="192">
        <f t="shared" si="54"/>
        <v>0.47059763502716523</v>
      </c>
    </row>
    <row r="106" spans="1:29" s="10" customFormat="1" x14ac:dyDescent="0.25">
      <c r="A106" s="205">
        <v>7</v>
      </c>
      <c r="B106" s="255">
        <v>239</v>
      </c>
      <c r="C106" s="238" t="s">
        <v>128</v>
      </c>
      <c r="D106" s="90">
        <v>16169</v>
      </c>
      <c r="E106" s="60">
        <v>3249</v>
      </c>
      <c r="F106" s="60">
        <v>916</v>
      </c>
      <c r="G106" s="60">
        <v>41597</v>
      </c>
      <c r="H106" s="148">
        <v>41978.666666666664</v>
      </c>
      <c r="I106" s="98">
        <v>1</v>
      </c>
      <c r="J106" s="64">
        <v>19993.61</v>
      </c>
      <c r="K106" s="62">
        <f t="shared" si="50"/>
        <v>476.28025346207602</v>
      </c>
      <c r="L106" s="67" t="s">
        <v>129</v>
      </c>
      <c r="M106" s="64">
        <v>10568.45</v>
      </c>
      <c r="N106" s="62">
        <f t="shared" si="51"/>
        <v>251.75763880066066</v>
      </c>
      <c r="O106" s="67"/>
      <c r="P106" s="64">
        <v>9425.16</v>
      </c>
      <c r="Q106" s="62">
        <f t="shared" si="52"/>
        <v>224.52261466141533</v>
      </c>
      <c r="R106" s="98">
        <v>5</v>
      </c>
      <c r="S106" s="65">
        <v>1.1463662640213547E-2</v>
      </c>
      <c r="T106" s="105">
        <v>0</v>
      </c>
      <c r="U106" s="105">
        <v>2.4152716793015366E-2</v>
      </c>
      <c r="V106" s="105">
        <v>0.24416351024152216</v>
      </c>
      <c r="W106" s="105">
        <v>0.24265602860113805</v>
      </c>
      <c r="X106" s="105">
        <v>6.1554666716015765E-3</v>
      </c>
      <c r="Y106" s="180">
        <f t="shared" si="53"/>
        <v>0.52859138494749069</v>
      </c>
      <c r="Z106" s="105">
        <v>0</v>
      </c>
      <c r="AA106" s="105">
        <v>1.5394918676517148E-3</v>
      </c>
      <c r="AB106" s="105">
        <v>0.46986912318485752</v>
      </c>
      <c r="AC106" s="192">
        <f t="shared" si="54"/>
        <v>0.47140861505250925</v>
      </c>
    </row>
    <row r="107" spans="1:29" s="10" customFormat="1" x14ac:dyDescent="0.25">
      <c r="A107" s="204">
        <v>7</v>
      </c>
      <c r="B107" s="255">
        <v>166</v>
      </c>
      <c r="C107" s="238" t="s">
        <v>130</v>
      </c>
      <c r="D107" s="90">
        <v>4679</v>
      </c>
      <c r="E107" s="60">
        <v>185</v>
      </c>
      <c r="F107" s="60">
        <v>0</v>
      </c>
      <c r="G107" s="60">
        <v>13427</v>
      </c>
      <c r="H107" s="148">
        <v>13427</v>
      </c>
      <c r="I107" s="98"/>
      <c r="J107" s="64">
        <v>3639.4</v>
      </c>
      <c r="K107" s="62">
        <f t="shared" si="50"/>
        <v>271.05086765472555</v>
      </c>
      <c r="L107" s="63"/>
      <c r="M107" s="64">
        <v>1749.01</v>
      </c>
      <c r="N107" s="62">
        <f t="shared" si="51"/>
        <v>130.26066880166829</v>
      </c>
      <c r="O107" s="138"/>
      <c r="P107" s="64">
        <v>1890.39</v>
      </c>
      <c r="Q107" s="62">
        <f t="shared" si="52"/>
        <v>140.79019885305726</v>
      </c>
      <c r="R107" s="139"/>
      <c r="S107" s="65">
        <v>2.0327526515359674E-2</v>
      </c>
      <c r="T107" s="66">
        <v>0</v>
      </c>
      <c r="U107" s="66">
        <v>0</v>
      </c>
      <c r="V107" s="66">
        <v>0.33132109688410177</v>
      </c>
      <c r="W107" s="66">
        <v>0.12892784524921691</v>
      </c>
      <c r="X107" s="66">
        <v>0</v>
      </c>
      <c r="Y107" s="180">
        <f t="shared" si="53"/>
        <v>0.48057646864867837</v>
      </c>
      <c r="Z107" s="66">
        <v>0</v>
      </c>
      <c r="AA107" s="140">
        <v>0</v>
      </c>
      <c r="AB107" s="66">
        <v>0.51942353135132169</v>
      </c>
      <c r="AC107" s="192">
        <f t="shared" si="54"/>
        <v>0.51942353135132169</v>
      </c>
    </row>
    <row r="108" spans="1:29" s="10" customFormat="1" x14ac:dyDescent="0.25">
      <c r="A108" s="209">
        <v>7</v>
      </c>
      <c r="B108" s="263">
        <v>604</v>
      </c>
      <c r="C108" s="238" t="s">
        <v>131</v>
      </c>
      <c r="D108" s="90">
        <v>5051</v>
      </c>
      <c r="E108" s="60">
        <v>475</v>
      </c>
      <c r="F108" s="60">
        <v>0</v>
      </c>
      <c r="G108" s="60">
        <v>12193</v>
      </c>
      <c r="H108" s="148">
        <v>12193</v>
      </c>
      <c r="I108" s="98"/>
      <c r="J108" s="129">
        <v>7099.6760000000004</v>
      </c>
      <c r="K108" s="62">
        <f t="shared" si="50"/>
        <v>582.27474780611828</v>
      </c>
      <c r="L108" s="63" t="s">
        <v>89</v>
      </c>
      <c r="M108" s="129">
        <v>3353.904</v>
      </c>
      <c r="N108" s="62">
        <f t="shared" si="51"/>
        <v>275.06798983023049</v>
      </c>
      <c r="O108" s="138">
        <v>3</v>
      </c>
      <c r="P108" s="129">
        <v>3745.7719999999999</v>
      </c>
      <c r="Q108" s="62">
        <f t="shared" si="52"/>
        <v>307.2067579758878</v>
      </c>
      <c r="R108" s="98" t="s">
        <v>90</v>
      </c>
      <c r="S108" s="65">
        <v>9.4624036364476354E-3</v>
      </c>
      <c r="T108" s="66">
        <v>0</v>
      </c>
      <c r="U108" s="66">
        <v>3.0142220574572696E-2</v>
      </c>
      <c r="V108" s="66">
        <v>0.40945248769098758</v>
      </c>
      <c r="W108" s="66">
        <v>2.2648075771345057E-2</v>
      </c>
      <c r="X108" s="66">
        <v>6.9158085523902783E-4</v>
      </c>
      <c r="Y108" s="180">
        <f t="shared" si="53"/>
        <v>0.47239676852859197</v>
      </c>
      <c r="Z108" s="66">
        <v>0</v>
      </c>
      <c r="AA108" s="140">
        <v>5.6340599204808778E-6</v>
      </c>
      <c r="AB108" s="66">
        <v>0.5275970340054954</v>
      </c>
      <c r="AC108" s="192">
        <f t="shared" si="54"/>
        <v>0.52760266806541589</v>
      </c>
    </row>
    <row r="109" spans="1:29" s="10" customFormat="1" x14ac:dyDescent="0.25">
      <c r="A109" s="209">
        <v>7</v>
      </c>
      <c r="B109" s="255">
        <v>612</v>
      </c>
      <c r="C109" s="238" t="s">
        <v>132</v>
      </c>
      <c r="D109" s="90">
        <v>2411</v>
      </c>
      <c r="E109" s="60">
        <v>154</v>
      </c>
      <c r="F109" s="60">
        <v>0</v>
      </c>
      <c r="G109" s="60">
        <v>7167</v>
      </c>
      <c r="H109" s="148">
        <v>7167</v>
      </c>
      <c r="I109" s="98"/>
      <c r="J109" s="64">
        <v>3591.8</v>
      </c>
      <c r="K109" s="62">
        <f t="shared" si="50"/>
        <v>501.15808567043393</v>
      </c>
      <c r="L109" s="63">
        <v>2</v>
      </c>
      <c r="M109" s="64">
        <v>1666.22</v>
      </c>
      <c r="N109" s="62">
        <f t="shared" si="51"/>
        <v>232.48500069764196</v>
      </c>
      <c r="O109" s="138"/>
      <c r="P109" s="64">
        <v>1925.58</v>
      </c>
      <c r="Q109" s="62">
        <f t="shared" si="52"/>
        <v>268.67308497279197</v>
      </c>
      <c r="R109" s="139"/>
      <c r="S109" s="65">
        <v>1.0994487443621583E-2</v>
      </c>
      <c r="T109" s="66">
        <v>0</v>
      </c>
      <c r="U109" s="66">
        <v>0</v>
      </c>
      <c r="V109" s="66">
        <v>0.27562781892087529</v>
      </c>
      <c r="W109" s="66">
        <v>0.17447519349629709</v>
      </c>
      <c r="X109" s="66">
        <v>2.7980399799543403E-3</v>
      </c>
      <c r="Y109" s="180">
        <f t="shared" si="53"/>
        <v>0.46389553984074827</v>
      </c>
      <c r="Z109" s="66">
        <v>0</v>
      </c>
      <c r="AA109" s="140">
        <v>0</v>
      </c>
      <c r="AB109" s="66">
        <v>0.53610446015925162</v>
      </c>
      <c r="AC109" s="192">
        <f t="shared" si="54"/>
        <v>0.53610446015925162</v>
      </c>
    </row>
    <row r="110" spans="1:29" s="10" customFormat="1" x14ac:dyDescent="0.25">
      <c r="A110" s="211">
        <v>7</v>
      </c>
      <c r="B110" s="255">
        <v>205</v>
      </c>
      <c r="C110" s="238" t="s">
        <v>133</v>
      </c>
      <c r="D110" s="90">
        <v>7101</v>
      </c>
      <c r="E110" s="60">
        <v>0</v>
      </c>
      <c r="F110" s="60">
        <v>2326</v>
      </c>
      <c r="G110" s="60">
        <v>10630</v>
      </c>
      <c r="H110" s="148">
        <v>11599.166666666666</v>
      </c>
      <c r="I110" s="98">
        <v>1</v>
      </c>
      <c r="J110" s="64">
        <v>2038.78</v>
      </c>
      <c r="K110" s="62">
        <f t="shared" si="50"/>
        <v>175.76952367267765</v>
      </c>
      <c r="L110" s="63"/>
      <c r="M110" s="64">
        <v>939.35</v>
      </c>
      <c r="N110" s="62">
        <f t="shared" si="51"/>
        <v>80.984266111071207</v>
      </c>
      <c r="O110" s="138"/>
      <c r="P110" s="64">
        <v>1099.43</v>
      </c>
      <c r="Q110" s="62">
        <f t="shared" si="52"/>
        <v>94.785257561606443</v>
      </c>
      <c r="R110" s="139"/>
      <c r="S110" s="65">
        <v>2.872796476324076E-2</v>
      </c>
      <c r="T110" s="66">
        <v>0</v>
      </c>
      <c r="U110" s="66">
        <v>3.9337250708757203E-2</v>
      </c>
      <c r="V110" s="66">
        <v>0.39267601212489822</v>
      </c>
      <c r="W110" s="66">
        <v>0</v>
      </c>
      <c r="X110" s="66">
        <v>0</v>
      </c>
      <c r="Y110" s="180">
        <f t="shared" si="53"/>
        <v>0.46074122759689617</v>
      </c>
      <c r="Z110" s="66">
        <v>0</v>
      </c>
      <c r="AA110" s="140">
        <v>1.6377441411039938E-2</v>
      </c>
      <c r="AB110" s="66">
        <v>0.52288133099206391</v>
      </c>
      <c r="AC110" s="192">
        <f t="shared" si="54"/>
        <v>0.53925877240310383</v>
      </c>
    </row>
    <row r="111" spans="1:29" s="10" customFormat="1" x14ac:dyDescent="0.25">
      <c r="A111" s="205">
        <v>7</v>
      </c>
      <c r="B111" s="255">
        <v>216</v>
      </c>
      <c r="C111" s="238" t="s">
        <v>134</v>
      </c>
      <c r="D111" s="90">
        <v>5420</v>
      </c>
      <c r="E111" s="60">
        <v>550</v>
      </c>
      <c r="F111" s="60">
        <v>0</v>
      </c>
      <c r="G111" s="60">
        <v>11000</v>
      </c>
      <c r="H111" s="148">
        <v>11000</v>
      </c>
      <c r="I111" s="98"/>
      <c r="J111" s="64">
        <v>2912.58</v>
      </c>
      <c r="K111" s="62">
        <f t="shared" si="50"/>
        <v>264.77999999999997</v>
      </c>
      <c r="L111" s="63"/>
      <c r="M111" s="64">
        <v>1329.66</v>
      </c>
      <c r="N111" s="62">
        <f t="shared" si="51"/>
        <v>120.87818181818182</v>
      </c>
      <c r="O111" s="138"/>
      <c r="P111" s="64">
        <v>1582.92</v>
      </c>
      <c r="Q111" s="62">
        <f t="shared" si="52"/>
        <v>143.90181818181819</v>
      </c>
      <c r="R111" s="91"/>
      <c r="S111" s="65">
        <v>2.080972883148274E-2</v>
      </c>
      <c r="T111" s="66">
        <v>0</v>
      </c>
      <c r="U111" s="66">
        <v>1.4214201841666151E-2</v>
      </c>
      <c r="V111" s="66">
        <v>0.32276538326844245</v>
      </c>
      <c r="W111" s="66">
        <v>9.8733768686182014E-2</v>
      </c>
      <c r="X111" s="66">
        <v>0</v>
      </c>
      <c r="Y111" s="180">
        <f t="shared" si="53"/>
        <v>0.45652308262777336</v>
      </c>
      <c r="Z111" s="66">
        <v>0</v>
      </c>
      <c r="AA111" s="140">
        <v>0</v>
      </c>
      <c r="AB111" s="66">
        <v>0.5434769173722267</v>
      </c>
      <c r="AC111" s="192">
        <f t="shared" si="54"/>
        <v>0.5434769173722267</v>
      </c>
    </row>
    <row r="112" spans="1:29" s="10" customFormat="1" x14ac:dyDescent="0.25">
      <c r="A112" s="205">
        <v>7</v>
      </c>
      <c r="B112" s="255">
        <v>958</v>
      </c>
      <c r="C112" s="238" t="s">
        <v>135</v>
      </c>
      <c r="D112" s="90">
        <v>1894</v>
      </c>
      <c r="E112" s="60">
        <v>10</v>
      </c>
      <c r="F112" s="60">
        <v>0</v>
      </c>
      <c r="G112" s="60">
        <v>4216</v>
      </c>
      <c r="H112" s="148">
        <v>4216</v>
      </c>
      <c r="I112" s="98"/>
      <c r="J112" s="64">
        <v>2080.2800000000002</v>
      </c>
      <c r="K112" s="62">
        <f t="shared" si="50"/>
        <v>493.42504743833024</v>
      </c>
      <c r="L112" s="63" t="s">
        <v>96</v>
      </c>
      <c r="M112" s="64">
        <v>878.47</v>
      </c>
      <c r="N112" s="62">
        <f t="shared" si="51"/>
        <v>208.36574952561671</v>
      </c>
      <c r="O112" s="67"/>
      <c r="P112" s="64">
        <v>1201.81</v>
      </c>
      <c r="Q112" s="62">
        <f t="shared" si="52"/>
        <v>285.05929791271348</v>
      </c>
      <c r="R112" s="98">
        <v>4</v>
      </c>
      <c r="S112" s="65">
        <v>1.1166766012267579E-2</v>
      </c>
      <c r="T112" s="66">
        <v>0</v>
      </c>
      <c r="U112" s="66">
        <v>0</v>
      </c>
      <c r="V112" s="66">
        <v>0.39178860538004495</v>
      </c>
      <c r="W112" s="66">
        <v>7.8595189109158387E-3</v>
      </c>
      <c r="X112" s="66">
        <v>1.1469609860211123E-2</v>
      </c>
      <c r="Y112" s="180">
        <f t="shared" si="53"/>
        <v>0.42228450016343949</v>
      </c>
      <c r="Z112" s="66">
        <v>0</v>
      </c>
      <c r="AA112" s="140">
        <v>1.2738669794450745E-3</v>
      </c>
      <c r="AB112" s="66">
        <v>0.57644163285711536</v>
      </c>
      <c r="AC112" s="192">
        <f t="shared" si="54"/>
        <v>0.57771549983656045</v>
      </c>
    </row>
    <row r="113" spans="1:29" s="10" customFormat="1" x14ac:dyDescent="0.25">
      <c r="A113" s="205">
        <v>7</v>
      </c>
      <c r="B113" s="255">
        <v>369</v>
      </c>
      <c r="C113" s="244" t="s">
        <v>136</v>
      </c>
      <c r="D113" s="90">
        <v>4484</v>
      </c>
      <c r="E113" s="60">
        <v>68</v>
      </c>
      <c r="F113" s="60">
        <v>3182</v>
      </c>
      <c r="G113" s="60">
        <v>3259</v>
      </c>
      <c r="H113" s="148">
        <v>4584.8333333333339</v>
      </c>
      <c r="I113" s="98">
        <v>1</v>
      </c>
      <c r="J113" s="64">
        <v>2155.17</v>
      </c>
      <c r="K113" s="62">
        <f t="shared" si="50"/>
        <v>470.06506961358093</v>
      </c>
      <c r="L113" s="63" t="s">
        <v>96</v>
      </c>
      <c r="M113" s="64">
        <v>908.42</v>
      </c>
      <c r="N113" s="62">
        <f t="shared" si="51"/>
        <v>198.13588280199204</v>
      </c>
      <c r="O113" s="63"/>
      <c r="P113" s="64">
        <v>1246.75</v>
      </c>
      <c r="Q113" s="62">
        <f t="shared" si="52"/>
        <v>271.92918681158892</v>
      </c>
      <c r="R113" s="157">
        <v>4</v>
      </c>
      <c r="S113" s="65">
        <v>8.3334493334632533E-3</v>
      </c>
      <c r="T113" s="66">
        <v>0</v>
      </c>
      <c r="U113" s="66">
        <v>6.4960072755281484E-2</v>
      </c>
      <c r="V113" s="66">
        <v>0.34387542514047614</v>
      </c>
      <c r="W113" s="66">
        <v>2.1668824269083179E-3</v>
      </c>
      <c r="X113" s="66">
        <v>2.1715224321051238E-3</v>
      </c>
      <c r="Y113" s="180">
        <f t="shared" si="53"/>
        <v>0.42150735208823431</v>
      </c>
      <c r="Z113" s="66">
        <v>0</v>
      </c>
      <c r="AA113" s="140">
        <v>2.4128027023390266E-4</v>
      </c>
      <c r="AB113" s="66">
        <v>0.57825136764153173</v>
      </c>
      <c r="AC113" s="192">
        <f t="shared" si="54"/>
        <v>0.57849264791176569</v>
      </c>
    </row>
    <row r="114" spans="1:29" s="10" customFormat="1" x14ac:dyDescent="0.25">
      <c r="A114" s="205">
        <v>7</v>
      </c>
      <c r="B114" s="255">
        <v>382</v>
      </c>
      <c r="C114" s="238" t="s">
        <v>137</v>
      </c>
      <c r="D114" s="90">
        <v>1493</v>
      </c>
      <c r="E114" s="60">
        <v>35</v>
      </c>
      <c r="F114" s="60">
        <v>0</v>
      </c>
      <c r="G114" s="60">
        <v>3507</v>
      </c>
      <c r="H114" s="148">
        <v>3507</v>
      </c>
      <c r="I114" s="98"/>
      <c r="J114" s="64">
        <v>1451.69</v>
      </c>
      <c r="K114" s="62">
        <f t="shared" si="50"/>
        <v>413.94069004847449</v>
      </c>
      <c r="L114" s="67"/>
      <c r="M114" s="64">
        <v>592.29999999999995</v>
      </c>
      <c r="N114" s="62">
        <f t="shared" si="51"/>
        <v>168.89078984887368</v>
      </c>
      <c r="O114" s="138"/>
      <c r="P114" s="64">
        <v>859.39</v>
      </c>
      <c r="Q114" s="62">
        <f t="shared" si="52"/>
        <v>245.04990019960078</v>
      </c>
      <c r="R114" s="139"/>
      <c r="S114" s="65">
        <v>1.3308626497392693E-2</v>
      </c>
      <c r="T114" s="105">
        <v>0</v>
      </c>
      <c r="U114" s="105">
        <v>0</v>
      </c>
      <c r="V114" s="105">
        <v>0.39469859267474461</v>
      </c>
      <c r="W114" s="105">
        <v>0</v>
      </c>
      <c r="X114" s="105">
        <v>0</v>
      </c>
      <c r="Y114" s="180">
        <f t="shared" si="53"/>
        <v>0.40800721917213728</v>
      </c>
      <c r="Z114" s="105">
        <v>0</v>
      </c>
      <c r="AA114" s="140">
        <v>0</v>
      </c>
      <c r="AB114" s="105">
        <v>0.59199278082786266</v>
      </c>
      <c r="AC114" s="192">
        <f t="shared" si="54"/>
        <v>0.59199278082786266</v>
      </c>
    </row>
    <row r="115" spans="1:29" s="10" customFormat="1" x14ac:dyDescent="0.25">
      <c r="A115" s="209">
        <v>7</v>
      </c>
      <c r="B115" s="255">
        <v>162</v>
      </c>
      <c r="C115" s="238" t="s">
        <v>138</v>
      </c>
      <c r="D115" s="90">
        <v>6730</v>
      </c>
      <c r="E115" s="60">
        <v>0</v>
      </c>
      <c r="F115" s="60">
        <v>2431</v>
      </c>
      <c r="G115" s="60">
        <v>10441</v>
      </c>
      <c r="H115" s="148">
        <v>11453.916666666666</v>
      </c>
      <c r="I115" s="98">
        <v>1</v>
      </c>
      <c r="J115" s="64">
        <v>3765.65</v>
      </c>
      <c r="K115" s="62">
        <f t="shared" si="50"/>
        <v>328.76526952207035</v>
      </c>
      <c r="L115" s="63">
        <v>5</v>
      </c>
      <c r="M115" s="64">
        <v>1514.9</v>
      </c>
      <c r="N115" s="62">
        <f t="shared" si="51"/>
        <v>132.26043493128262</v>
      </c>
      <c r="O115" s="138"/>
      <c r="P115" s="64">
        <v>2250.75</v>
      </c>
      <c r="Q115" s="62">
        <f t="shared" si="52"/>
        <v>196.50483459078774</v>
      </c>
      <c r="R115" s="139">
        <v>5</v>
      </c>
      <c r="S115" s="65">
        <v>1.5277574920664427E-2</v>
      </c>
      <c r="T115" s="66">
        <v>0</v>
      </c>
      <c r="U115" s="66">
        <v>2.8396160025493607E-2</v>
      </c>
      <c r="V115" s="66">
        <v>0.25447399519339292</v>
      </c>
      <c r="W115" s="66">
        <v>0.10104762789956581</v>
      </c>
      <c r="X115" s="66">
        <v>3.0990665622136946E-3</v>
      </c>
      <c r="Y115" s="180">
        <f t="shared" si="53"/>
        <v>0.40229442460133047</v>
      </c>
      <c r="Z115" s="66">
        <v>0</v>
      </c>
      <c r="AA115" s="140">
        <v>3.0539216337152945E-4</v>
      </c>
      <c r="AB115" s="66">
        <v>0.59740018323529798</v>
      </c>
      <c r="AC115" s="192">
        <f t="shared" si="54"/>
        <v>0.59770557539866953</v>
      </c>
    </row>
    <row r="116" spans="1:29" s="10" customFormat="1" x14ac:dyDescent="0.25">
      <c r="A116" s="205">
        <v>7</v>
      </c>
      <c r="B116" s="255">
        <v>555</v>
      </c>
      <c r="C116" s="238" t="s">
        <v>139</v>
      </c>
      <c r="D116" s="90">
        <v>5254</v>
      </c>
      <c r="E116" s="60">
        <v>0</v>
      </c>
      <c r="F116" s="60">
        <v>0</v>
      </c>
      <c r="G116" s="60">
        <v>9480</v>
      </c>
      <c r="H116" s="148">
        <v>9480</v>
      </c>
      <c r="I116" s="165"/>
      <c r="J116" s="64">
        <v>4231.817</v>
      </c>
      <c r="K116" s="62">
        <f t="shared" si="50"/>
        <v>446.39419831223631</v>
      </c>
      <c r="L116" s="63">
        <v>4</v>
      </c>
      <c r="M116" s="64">
        <v>1593.75</v>
      </c>
      <c r="N116" s="62">
        <f t="shared" si="51"/>
        <v>168.11708860759492</v>
      </c>
      <c r="O116" s="138"/>
      <c r="P116" s="64">
        <v>2638.067</v>
      </c>
      <c r="Q116" s="62">
        <f t="shared" si="52"/>
        <v>278.27710970464136</v>
      </c>
      <c r="R116" s="157">
        <v>4</v>
      </c>
      <c r="S116" s="65">
        <v>1.2342216121349291E-2</v>
      </c>
      <c r="T116" s="66">
        <v>0</v>
      </c>
      <c r="U116" s="66">
        <v>6.0872197450882216E-2</v>
      </c>
      <c r="V116" s="66">
        <v>0.30339686238795299</v>
      </c>
      <c r="W116" s="66">
        <v>0</v>
      </c>
      <c r="X116" s="66">
        <v>0</v>
      </c>
      <c r="Y116" s="180">
        <f t="shared" si="53"/>
        <v>0.37661127596018451</v>
      </c>
      <c r="Z116" s="66">
        <v>0</v>
      </c>
      <c r="AA116" s="140">
        <v>0</v>
      </c>
      <c r="AB116" s="66">
        <v>0.62338872403981549</v>
      </c>
      <c r="AC116" s="192">
        <f t="shared" si="54"/>
        <v>0.62338872403981549</v>
      </c>
    </row>
    <row r="117" spans="1:29" s="10" customFormat="1" x14ac:dyDescent="0.25">
      <c r="A117" s="205">
        <v>7</v>
      </c>
      <c r="B117" s="255">
        <v>389</v>
      </c>
      <c r="C117" s="238" t="s">
        <v>140</v>
      </c>
      <c r="D117" s="90">
        <v>6695</v>
      </c>
      <c r="E117" s="60">
        <v>0</v>
      </c>
      <c r="F117" s="60">
        <v>0</v>
      </c>
      <c r="G117" s="60">
        <v>15400</v>
      </c>
      <c r="H117" s="148">
        <v>15400</v>
      </c>
      <c r="I117" s="98"/>
      <c r="J117" s="64">
        <v>3498.82</v>
      </c>
      <c r="K117" s="62">
        <f t="shared" si="50"/>
        <v>227.19610389610389</v>
      </c>
      <c r="L117" s="63"/>
      <c r="M117" s="64">
        <v>1297.48</v>
      </c>
      <c r="N117" s="62">
        <f t="shared" si="51"/>
        <v>84.251948051948048</v>
      </c>
      <c r="O117" s="63"/>
      <c r="P117" s="64">
        <v>2201.34</v>
      </c>
      <c r="Q117" s="62">
        <f t="shared" si="52"/>
        <v>142.94415584415583</v>
      </c>
      <c r="R117" s="139"/>
      <c r="S117" s="65">
        <v>2.4251033205480704E-2</v>
      </c>
      <c r="T117" s="66">
        <v>0</v>
      </c>
      <c r="U117" s="66">
        <v>1.7808861273229261E-2</v>
      </c>
      <c r="V117" s="66">
        <v>0.30034697412270417</v>
      </c>
      <c r="W117" s="66">
        <v>2.1950257515390901E-2</v>
      </c>
      <c r="X117" s="66">
        <v>6.4764692096192424E-3</v>
      </c>
      <c r="Y117" s="180">
        <f t="shared" si="53"/>
        <v>0.37083359532642429</v>
      </c>
      <c r="Z117" s="66">
        <v>0</v>
      </c>
      <c r="AA117" s="140">
        <v>1.1432425789266094E-3</v>
      </c>
      <c r="AB117" s="66">
        <v>0.62802316209464903</v>
      </c>
      <c r="AC117" s="192">
        <f t="shared" si="54"/>
        <v>0.62916640467357565</v>
      </c>
    </row>
    <row r="118" spans="1:29" s="10" customFormat="1" x14ac:dyDescent="0.25">
      <c r="A118" s="205">
        <v>7</v>
      </c>
      <c r="B118" s="255">
        <v>280</v>
      </c>
      <c r="C118" s="238" t="s">
        <v>141</v>
      </c>
      <c r="D118" s="90">
        <v>906</v>
      </c>
      <c r="E118" s="60">
        <v>0</v>
      </c>
      <c r="F118" s="60">
        <v>0</v>
      </c>
      <c r="G118" s="60">
        <v>2234</v>
      </c>
      <c r="H118" s="148">
        <v>2234</v>
      </c>
      <c r="I118" s="98"/>
      <c r="J118" s="64">
        <v>754.65</v>
      </c>
      <c r="K118" s="62">
        <f t="shared" si="50"/>
        <v>337.80214861235453</v>
      </c>
      <c r="L118" s="63"/>
      <c r="M118" s="64">
        <v>276.32</v>
      </c>
      <c r="N118" s="62">
        <f t="shared" si="51"/>
        <v>123.68845120859444</v>
      </c>
      <c r="O118" s="138"/>
      <c r="P118" s="64">
        <v>478.33</v>
      </c>
      <c r="Q118" s="62">
        <f t="shared" si="52"/>
        <v>214.11369740376009</v>
      </c>
      <c r="R118" s="139"/>
      <c r="S118" s="65">
        <v>1.6312197707546546E-2</v>
      </c>
      <c r="T118" s="66">
        <v>0</v>
      </c>
      <c r="U118" s="66">
        <v>3.0477704896309547E-3</v>
      </c>
      <c r="V118" s="66">
        <v>0.26877360365732461</v>
      </c>
      <c r="W118" s="66">
        <v>7.2682700589677338E-2</v>
      </c>
      <c r="X118" s="66">
        <v>5.3402239448751086E-3</v>
      </c>
      <c r="Y118" s="180">
        <f t="shared" si="53"/>
        <v>0.36615649638905456</v>
      </c>
      <c r="Z118" s="66">
        <v>0</v>
      </c>
      <c r="AA118" s="140">
        <v>1.0468429073080237E-3</v>
      </c>
      <c r="AB118" s="66">
        <v>0.63279666070363749</v>
      </c>
      <c r="AC118" s="192">
        <f t="shared" si="54"/>
        <v>0.63384350361094555</v>
      </c>
    </row>
    <row r="119" spans="1:29" s="10" customFormat="1" x14ac:dyDescent="0.25">
      <c r="A119" s="211">
        <v>7</v>
      </c>
      <c r="B119" s="255">
        <v>516</v>
      </c>
      <c r="C119" s="248" t="s">
        <v>142</v>
      </c>
      <c r="D119" s="90">
        <v>3199</v>
      </c>
      <c r="E119" s="60">
        <v>3</v>
      </c>
      <c r="F119" s="60">
        <v>1077</v>
      </c>
      <c r="G119" s="60">
        <v>5180</v>
      </c>
      <c r="H119" s="148">
        <v>5628.75</v>
      </c>
      <c r="I119" s="98">
        <v>1</v>
      </c>
      <c r="J119" s="64">
        <v>2273.7979999999998</v>
      </c>
      <c r="K119" s="62">
        <f t="shared" si="50"/>
        <v>403.9614479236065</v>
      </c>
      <c r="L119" s="67">
        <v>4</v>
      </c>
      <c r="M119" s="64">
        <v>821.26</v>
      </c>
      <c r="N119" s="62">
        <f t="shared" si="51"/>
        <v>145.90450810570729</v>
      </c>
      <c r="O119" s="138"/>
      <c r="P119" s="64">
        <v>1452.538</v>
      </c>
      <c r="Q119" s="62">
        <f t="shared" si="52"/>
        <v>258.05693981789921</v>
      </c>
      <c r="R119" s="98">
        <v>4</v>
      </c>
      <c r="S119" s="65">
        <v>1.2551686649385742E-2</v>
      </c>
      <c r="T119" s="66">
        <v>0</v>
      </c>
      <c r="U119" s="66">
        <v>9.8535577918531042E-2</v>
      </c>
      <c r="V119" s="66">
        <v>0.23951116150159341</v>
      </c>
      <c r="W119" s="66">
        <v>1.2138281412860774E-3</v>
      </c>
      <c r="X119" s="66">
        <v>9.3719846705819961E-3</v>
      </c>
      <c r="Y119" s="180">
        <f t="shared" si="53"/>
        <v>0.36118423888137824</v>
      </c>
      <c r="Z119" s="66">
        <v>0</v>
      </c>
      <c r="AA119" s="140">
        <v>2.7970822386157437E-3</v>
      </c>
      <c r="AB119" s="66">
        <v>0.63601867888000618</v>
      </c>
      <c r="AC119" s="192">
        <f t="shared" si="54"/>
        <v>0.63881576111862193</v>
      </c>
    </row>
    <row r="120" spans="1:29" s="10" customFormat="1" x14ac:dyDescent="0.25">
      <c r="A120" s="211">
        <v>7</v>
      </c>
      <c r="B120" s="255">
        <v>212</v>
      </c>
      <c r="C120" s="238" t="s">
        <v>143</v>
      </c>
      <c r="D120" s="90">
        <v>5130</v>
      </c>
      <c r="E120" s="60">
        <v>0</v>
      </c>
      <c r="F120" s="60">
        <v>770</v>
      </c>
      <c r="G120" s="60">
        <v>11531</v>
      </c>
      <c r="H120" s="148">
        <v>11851.833333333334</v>
      </c>
      <c r="I120" s="98">
        <v>1</v>
      </c>
      <c r="J120" s="64">
        <v>2484.89</v>
      </c>
      <c r="K120" s="62">
        <f t="shared" si="50"/>
        <v>209.6629213483146</v>
      </c>
      <c r="L120" s="67"/>
      <c r="M120" s="64">
        <v>895.3</v>
      </c>
      <c r="N120" s="62">
        <f t="shared" si="51"/>
        <v>75.541055532899264</v>
      </c>
      <c r="O120" s="138"/>
      <c r="P120" s="64">
        <v>1589.59</v>
      </c>
      <c r="Q120" s="62">
        <f t="shared" si="52"/>
        <v>134.12186581541533</v>
      </c>
      <c r="R120" s="98"/>
      <c r="S120" s="65">
        <v>2.5570548394496337E-2</v>
      </c>
      <c r="T120" s="66">
        <v>0</v>
      </c>
      <c r="U120" s="66">
        <v>7.3403651670697706E-2</v>
      </c>
      <c r="V120" s="66">
        <v>0.25903762339580422</v>
      </c>
      <c r="W120" s="66">
        <v>0</v>
      </c>
      <c r="X120" s="66">
        <v>2.2858154686927791E-3</v>
      </c>
      <c r="Y120" s="180">
        <f t="shared" si="53"/>
        <v>0.36029763892969102</v>
      </c>
      <c r="Z120" s="66">
        <v>0</v>
      </c>
      <c r="AA120" s="140">
        <v>1.6097292033047743E-5</v>
      </c>
      <c r="AB120" s="66">
        <v>0.63968626377827587</v>
      </c>
      <c r="AC120" s="192">
        <f t="shared" si="54"/>
        <v>0.63970236107030887</v>
      </c>
    </row>
    <row r="121" spans="1:29" s="10" customFormat="1" x14ac:dyDescent="0.25">
      <c r="A121" s="205">
        <v>7</v>
      </c>
      <c r="B121" s="255">
        <v>531</v>
      </c>
      <c r="C121" s="238" t="s">
        <v>144</v>
      </c>
      <c r="D121" s="90">
        <v>13317</v>
      </c>
      <c r="E121" s="60">
        <v>14</v>
      </c>
      <c r="F121" s="60">
        <v>0</v>
      </c>
      <c r="G121" s="60">
        <v>31520</v>
      </c>
      <c r="H121" s="148">
        <v>31520</v>
      </c>
      <c r="I121" s="98"/>
      <c r="J121" s="64">
        <v>12003.15</v>
      </c>
      <c r="K121" s="62">
        <f t="shared" si="50"/>
        <v>380.81059644670052</v>
      </c>
      <c r="L121" s="63"/>
      <c r="M121" s="64">
        <v>4312.3900000000003</v>
      </c>
      <c r="N121" s="62">
        <f t="shared" si="51"/>
        <v>136.81440355329948</v>
      </c>
      <c r="O121" s="138"/>
      <c r="P121" s="64">
        <v>7690.76</v>
      </c>
      <c r="Q121" s="62">
        <f t="shared" si="52"/>
        <v>243.996192893401</v>
      </c>
      <c r="R121" s="91"/>
      <c r="S121" s="65">
        <v>1.4469535080374737E-2</v>
      </c>
      <c r="T121" s="66">
        <v>0</v>
      </c>
      <c r="U121" s="66">
        <v>4.4046771055931151E-3</v>
      </c>
      <c r="V121" s="66">
        <v>0.30347533772384749</v>
      </c>
      <c r="W121" s="66">
        <v>3.244898214218768E-2</v>
      </c>
      <c r="X121" s="66">
        <v>4.4729925061338062E-3</v>
      </c>
      <c r="Y121" s="180">
        <f t="shared" si="53"/>
        <v>0.35927152455813682</v>
      </c>
      <c r="Z121" s="66">
        <v>0</v>
      </c>
      <c r="AA121" s="140">
        <v>3.6573732728492105E-4</v>
      </c>
      <c r="AB121" s="66">
        <v>0.64036273811457822</v>
      </c>
      <c r="AC121" s="192">
        <f t="shared" si="54"/>
        <v>0.64072847544186318</v>
      </c>
    </row>
    <row r="122" spans="1:29" s="10" customFormat="1" x14ac:dyDescent="0.25">
      <c r="A122" s="205">
        <v>7</v>
      </c>
      <c r="B122" s="255">
        <v>271</v>
      </c>
      <c r="C122" s="238" t="s">
        <v>145</v>
      </c>
      <c r="D122" s="90">
        <v>4543</v>
      </c>
      <c r="E122" s="60">
        <v>150</v>
      </c>
      <c r="F122" s="60">
        <v>0</v>
      </c>
      <c r="G122" s="60">
        <v>10163</v>
      </c>
      <c r="H122" s="148">
        <v>10163</v>
      </c>
      <c r="I122" s="98"/>
      <c r="J122" s="64">
        <v>4052.51</v>
      </c>
      <c r="K122" s="62">
        <f t="shared" si="50"/>
        <v>398.75135294696446</v>
      </c>
      <c r="L122" s="63"/>
      <c r="M122" s="64">
        <v>1448.91</v>
      </c>
      <c r="N122" s="62">
        <f t="shared" si="51"/>
        <v>142.5671553675096</v>
      </c>
      <c r="O122" s="138"/>
      <c r="P122" s="64">
        <v>2603.6</v>
      </c>
      <c r="Q122" s="62">
        <f t="shared" si="52"/>
        <v>256.18419757945486</v>
      </c>
      <c r="R122" s="139"/>
      <c r="S122" s="65">
        <v>1.38185963760731E-2</v>
      </c>
      <c r="T122" s="66">
        <v>0</v>
      </c>
      <c r="U122" s="66">
        <v>3.4669871264969114E-2</v>
      </c>
      <c r="V122" s="66">
        <v>0.30557111518540359</v>
      </c>
      <c r="W122" s="66">
        <v>0</v>
      </c>
      <c r="X122" s="66">
        <v>3.4743899459840936E-3</v>
      </c>
      <c r="Y122" s="180">
        <f t="shared" si="53"/>
        <v>0.35753397277242988</v>
      </c>
      <c r="Z122" s="66">
        <v>0</v>
      </c>
      <c r="AA122" s="140">
        <v>8.685974864960234E-4</v>
      </c>
      <c r="AB122" s="66">
        <v>0.64159742974107403</v>
      </c>
      <c r="AC122" s="192">
        <f t="shared" si="54"/>
        <v>0.64246602722757007</v>
      </c>
    </row>
    <row r="123" spans="1:29" s="10" customFormat="1" x14ac:dyDescent="0.25">
      <c r="A123" s="205">
        <v>7</v>
      </c>
      <c r="B123" s="255">
        <v>567</v>
      </c>
      <c r="C123" s="238" t="s">
        <v>146</v>
      </c>
      <c r="D123" s="90">
        <v>2937</v>
      </c>
      <c r="E123" s="60">
        <v>48</v>
      </c>
      <c r="F123" s="60">
        <v>775</v>
      </c>
      <c r="G123" s="60">
        <v>4385</v>
      </c>
      <c r="H123" s="148">
        <v>4707.916666666667</v>
      </c>
      <c r="I123" s="98">
        <v>1</v>
      </c>
      <c r="J123" s="64">
        <v>1904.66</v>
      </c>
      <c r="K123" s="62">
        <f t="shared" si="50"/>
        <v>404.56535976635098</v>
      </c>
      <c r="L123" s="63"/>
      <c r="M123" s="64">
        <v>663.37</v>
      </c>
      <c r="N123" s="62">
        <f t="shared" si="51"/>
        <v>140.90521285069474</v>
      </c>
      <c r="O123" s="138"/>
      <c r="P123" s="64">
        <v>1241.29</v>
      </c>
      <c r="Q123" s="62">
        <f t="shared" si="52"/>
        <v>263.66014691565624</v>
      </c>
      <c r="R123" s="157"/>
      <c r="S123" s="65">
        <v>1.2684678630306721E-2</v>
      </c>
      <c r="T123" s="66">
        <v>0</v>
      </c>
      <c r="U123" s="66">
        <v>2.5568867934434494E-2</v>
      </c>
      <c r="V123" s="66">
        <v>0.28946373630989258</v>
      </c>
      <c r="W123" s="66">
        <v>1.7121165982380056E-2</v>
      </c>
      <c r="X123" s="66">
        <v>3.4494345447481441E-3</v>
      </c>
      <c r="Y123" s="180">
        <f t="shared" si="53"/>
        <v>0.34828788340176203</v>
      </c>
      <c r="Z123" s="66">
        <v>0</v>
      </c>
      <c r="AA123" s="140">
        <v>1.9478542102002456E-3</v>
      </c>
      <c r="AB123" s="66">
        <v>0.64976426238803764</v>
      </c>
      <c r="AC123" s="192">
        <f t="shared" si="54"/>
        <v>0.65171211659823791</v>
      </c>
    </row>
    <row r="124" spans="1:29" s="10" customFormat="1" x14ac:dyDescent="0.25">
      <c r="A124" s="211">
        <v>7</v>
      </c>
      <c r="B124" s="255">
        <v>736</v>
      </c>
      <c r="C124" s="238" t="s">
        <v>147</v>
      </c>
      <c r="D124" s="90">
        <v>1340</v>
      </c>
      <c r="E124" s="60">
        <v>23</v>
      </c>
      <c r="F124" s="60">
        <v>0</v>
      </c>
      <c r="G124" s="60">
        <v>2789</v>
      </c>
      <c r="H124" s="148">
        <v>2789</v>
      </c>
      <c r="I124" s="98"/>
      <c r="J124" s="64">
        <v>1191.1510000000001</v>
      </c>
      <c r="K124" s="62">
        <f t="shared" si="50"/>
        <v>427.0889207601291</v>
      </c>
      <c r="L124" s="63">
        <v>4</v>
      </c>
      <c r="M124" s="64">
        <v>411.81</v>
      </c>
      <c r="N124" s="62">
        <f t="shared" si="51"/>
        <v>147.65507350304767</v>
      </c>
      <c r="O124" s="138"/>
      <c r="P124" s="64">
        <v>779.34100000000001</v>
      </c>
      <c r="Q124" s="62">
        <f t="shared" si="52"/>
        <v>279.43384725708137</v>
      </c>
      <c r="R124" s="157">
        <v>4</v>
      </c>
      <c r="S124" s="65">
        <v>1.2903485788115863E-2</v>
      </c>
      <c r="T124" s="109">
        <v>0</v>
      </c>
      <c r="U124" s="109">
        <v>4.3655254455564406E-4</v>
      </c>
      <c r="V124" s="109">
        <v>0.3131341030650186</v>
      </c>
      <c r="W124" s="109">
        <v>1.2676814274596587E-2</v>
      </c>
      <c r="X124" s="109">
        <v>6.5734738920590246E-3</v>
      </c>
      <c r="Y124" s="180">
        <f t="shared" si="53"/>
        <v>0.34572442956434574</v>
      </c>
      <c r="Z124" s="109">
        <v>0</v>
      </c>
      <c r="AA124" s="140">
        <v>7.3038598800655836E-4</v>
      </c>
      <c r="AB124" s="109">
        <v>0.65354518444764764</v>
      </c>
      <c r="AC124" s="192">
        <f t="shared" si="54"/>
        <v>0.65427557043565421</v>
      </c>
    </row>
    <row r="125" spans="1:29" s="10" customFormat="1" x14ac:dyDescent="0.25">
      <c r="A125" s="211">
        <v>7</v>
      </c>
      <c r="B125" s="255">
        <v>285</v>
      </c>
      <c r="C125" s="238" t="s">
        <v>148</v>
      </c>
      <c r="D125" s="90">
        <v>1637</v>
      </c>
      <c r="E125" s="60">
        <v>0</v>
      </c>
      <c r="F125" s="60">
        <v>0</v>
      </c>
      <c r="G125" s="60">
        <v>3402</v>
      </c>
      <c r="H125" s="148">
        <v>3402</v>
      </c>
      <c r="I125" s="98"/>
      <c r="J125" s="64">
        <v>1424.8720000000001</v>
      </c>
      <c r="K125" s="62">
        <f t="shared" si="50"/>
        <v>418.83362727807173</v>
      </c>
      <c r="L125" s="63">
        <v>4</v>
      </c>
      <c r="M125" s="64">
        <v>490.47</v>
      </c>
      <c r="N125" s="62">
        <f t="shared" si="51"/>
        <v>144.17107583774251</v>
      </c>
      <c r="O125" s="138"/>
      <c r="P125" s="64">
        <v>934.40200000000004</v>
      </c>
      <c r="Q125" s="62">
        <f t="shared" si="52"/>
        <v>274.6625514403292</v>
      </c>
      <c r="R125" s="157">
        <v>4</v>
      </c>
      <c r="S125" s="65">
        <v>1.3159076745139211E-2</v>
      </c>
      <c r="T125" s="66">
        <v>0</v>
      </c>
      <c r="U125" s="66">
        <v>0</v>
      </c>
      <c r="V125" s="66">
        <v>0.22915742607055228</v>
      </c>
      <c r="W125" s="66">
        <v>9.6885895715544984E-2</v>
      </c>
      <c r="X125" s="66">
        <v>5.0179945988130864E-3</v>
      </c>
      <c r="Y125" s="180">
        <f t="shared" si="53"/>
        <v>0.34422039313004954</v>
      </c>
      <c r="Z125" s="66">
        <v>0</v>
      </c>
      <c r="AA125" s="140">
        <v>9.825443969703944E-4</v>
      </c>
      <c r="AB125" s="66">
        <v>0.65479706247297997</v>
      </c>
      <c r="AC125" s="192">
        <f t="shared" si="54"/>
        <v>0.6557796068699504</v>
      </c>
    </row>
    <row r="126" spans="1:29" s="10" customFormat="1" x14ac:dyDescent="0.25">
      <c r="A126" s="205">
        <v>7</v>
      </c>
      <c r="B126" s="255">
        <v>971</v>
      </c>
      <c r="C126" s="238" t="s">
        <v>149</v>
      </c>
      <c r="D126" s="90">
        <v>6037</v>
      </c>
      <c r="E126" s="60">
        <v>248</v>
      </c>
      <c r="F126" s="60">
        <v>0</v>
      </c>
      <c r="G126" s="60">
        <v>15855</v>
      </c>
      <c r="H126" s="148">
        <v>15855</v>
      </c>
      <c r="I126" s="98"/>
      <c r="J126" s="64">
        <v>4513.95</v>
      </c>
      <c r="K126" s="62">
        <f t="shared" si="50"/>
        <v>284.70198675496687</v>
      </c>
      <c r="L126" s="63"/>
      <c r="M126" s="64">
        <v>1515.68</v>
      </c>
      <c r="N126" s="62">
        <f t="shared" si="51"/>
        <v>95.596341847997479</v>
      </c>
      <c r="O126" s="138"/>
      <c r="P126" s="64">
        <v>2998.27</v>
      </c>
      <c r="Q126" s="62">
        <f t="shared" si="52"/>
        <v>189.10564490696942</v>
      </c>
      <c r="R126" s="157"/>
      <c r="S126" s="65">
        <v>1.9353337985578041E-2</v>
      </c>
      <c r="T126" s="66">
        <v>0</v>
      </c>
      <c r="U126" s="66">
        <v>5.3611581873968476E-3</v>
      </c>
      <c r="V126" s="66">
        <v>0.23594855946565646</v>
      </c>
      <c r="W126" s="66">
        <v>7.5113813843751043E-2</v>
      </c>
      <c r="X126" s="66">
        <v>0</v>
      </c>
      <c r="Y126" s="180">
        <f t="shared" si="53"/>
        <v>0.33577686948238239</v>
      </c>
      <c r="Z126" s="66">
        <v>0</v>
      </c>
      <c r="AA126" s="140">
        <v>0</v>
      </c>
      <c r="AB126" s="140">
        <v>0.66422313051761761</v>
      </c>
      <c r="AC126" s="192">
        <f t="shared" si="54"/>
        <v>0.66422313051761761</v>
      </c>
    </row>
    <row r="127" spans="1:29" s="10" customFormat="1" x14ac:dyDescent="0.25">
      <c r="A127" s="211">
        <v>7</v>
      </c>
      <c r="B127" s="255">
        <v>361</v>
      </c>
      <c r="C127" s="238" t="s">
        <v>150</v>
      </c>
      <c r="D127" s="90">
        <v>6781</v>
      </c>
      <c r="E127" s="60">
        <v>1685</v>
      </c>
      <c r="F127" s="60">
        <v>0</v>
      </c>
      <c r="G127" s="60">
        <v>23733</v>
      </c>
      <c r="H127" s="148">
        <v>23733</v>
      </c>
      <c r="I127" s="98"/>
      <c r="J127" s="64">
        <v>9493.6440000000002</v>
      </c>
      <c r="K127" s="62">
        <f t="shared" si="50"/>
        <v>400.01870812792316</v>
      </c>
      <c r="L127" s="67">
        <v>4</v>
      </c>
      <c r="M127" s="64">
        <v>3140.17</v>
      </c>
      <c r="N127" s="62">
        <f t="shared" si="51"/>
        <v>132.31239202797792</v>
      </c>
      <c r="O127" s="67"/>
      <c r="P127" s="64">
        <v>6353.4740000000002</v>
      </c>
      <c r="Q127" s="62">
        <f t="shared" si="52"/>
        <v>267.70631609994524</v>
      </c>
      <c r="R127" s="98">
        <v>4</v>
      </c>
      <c r="S127" s="65">
        <v>1.3774479009324556E-2</v>
      </c>
      <c r="T127" s="66">
        <v>0</v>
      </c>
      <c r="U127" s="66">
        <v>4.177742498033421E-2</v>
      </c>
      <c r="V127" s="66">
        <v>0.18632887435003884</v>
      </c>
      <c r="W127" s="66">
        <v>8.5415041895398641E-2</v>
      </c>
      <c r="X127" s="66">
        <v>3.4696898261615873E-3</v>
      </c>
      <c r="Y127" s="180">
        <f t="shared" si="53"/>
        <v>0.33076551006125782</v>
      </c>
      <c r="Z127" s="66">
        <v>0</v>
      </c>
      <c r="AA127" s="140">
        <v>3.8552109179573198E-4</v>
      </c>
      <c r="AB127" s="66">
        <v>0.66884896884694645</v>
      </c>
      <c r="AC127" s="192">
        <f t="shared" si="54"/>
        <v>0.66923448993874213</v>
      </c>
    </row>
    <row r="128" spans="1:29" s="10" customFormat="1" x14ac:dyDescent="0.25">
      <c r="A128" s="211">
        <v>7</v>
      </c>
      <c r="B128" s="255">
        <v>434</v>
      </c>
      <c r="C128" s="238" t="s">
        <v>194</v>
      </c>
      <c r="D128" s="90">
        <v>2836</v>
      </c>
      <c r="E128" s="60">
        <v>30</v>
      </c>
      <c r="F128" s="60">
        <v>0</v>
      </c>
      <c r="G128" s="60">
        <v>6194</v>
      </c>
      <c r="H128" s="148">
        <v>6194</v>
      </c>
      <c r="I128" s="98"/>
      <c r="J128" s="117">
        <v>1367.61</v>
      </c>
      <c r="K128" s="62">
        <f>(J128*1000)/H128</f>
        <v>220.79593154665807</v>
      </c>
      <c r="L128" s="63"/>
      <c r="M128" s="117">
        <v>447.06</v>
      </c>
      <c r="N128" s="62">
        <f>(M128*1000)/H128</f>
        <v>72.176299644817561</v>
      </c>
      <c r="O128" s="138"/>
      <c r="P128" s="117">
        <v>920.55</v>
      </c>
      <c r="Q128" s="62">
        <f>(P128*1000)/H128</f>
        <v>148.61963190184048</v>
      </c>
      <c r="R128" s="157"/>
      <c r="S128" s="65">
        <v>2.4955945042811917E-2</v>
      </c>
      <c r="T128" s="66">
        <v>0</v>
      </c>
      <c r="U128" s="66">
        <v>8.0432286982399966E-3</v>
      </c>
      <c r="V128" s="66">
        <v>0.29103326240668026</v>
      </c>
      <c r="W128" s="66">
        <v>0</v>
      </c>
      <c r="X128" s="66">
        <v>2.859002200919853E-3</v>
      </c>
      <c r="Y128" s="180">
        <f>S128+T128+U128+V128+W128+X128</f>
        <v>0.32689143834865203</v>
      </c>
      <c r="Z128" s="66">
        <v>0</v>
      </c>
      <c r="AA128" s="140">
        <v>5.1184182625163609E-4</v>
      </c>
      <c r="AB128" s="66">
        <v>0.67259671982509639</v>
      </c>
      <c r="AC128" s="192">
        <f>Z128+AA128+AB128</f>
        <v>0.67310856165134803</v>
      </c>
    </row>
    <row r="129" spans="1:29" s="10" customFormat="1" x14ac:dyDescent="0.25">
      <c r="A129" s="211">
        <v>7</v>
      </c>
      <c r="B129" s="255">
        <v>282</v>
      </c>
      <c r="C129" s="238" t="s">
        <v>151</v>
      </c>
      <c r="D129" s="90">
        <v>1402</v>
      </c>
      <c r="E129" s="60">
        <v>1</v>
      </c>
      <c r="F129" s="60">
        <v>140</v>
      </c>
      <c r="G129" s="60">
        <v>3091</v>
      </c>
      <c r="H129" s="148">
        <v>3149.3333333333335</v>
      </c>
      <c r="I129" s="98">
        <v>1</v>
      </c>
      <c r="J129" s="64">
        <v>1131.43</v>
      </c>
      <c r="K129" s="62">
        <f t="shared" si="50"/>
        <v>359.26016088060965</v>
      </c>
      <c r="L129" s="67"/>
      <c r="M129" s="64">
        <v>369.2</v>
      </c>
      <c r="N129" s="62">
        <f t="shared" si="51"/>
        <v>117.2311600338696</v>
      </c>
      <c r="O129" s="138"/>
      <c r="P129" s="64">
        <v>762.23</v>
      </c>
      <c r="Q129" s="62">
        <f t="shared" si="52"/>
        <v>242.02900084674005</v>
      </c>
      <c r="R129" s="98"/>
      <c r="S129" s="65">
        <v>1.5051748672034505E-2</v>
      </c>
      <c r="T129" s="66">
        <v>0</v>
      </c>
      <c r="U129" s="66">
        <v>0</v>
      </c>
      <c r="V129" s="66">
        <v>0.2252812812105035</v>
      </c>
      <c r="W129" s="66">
        <v>8.597968941958406E-2</v>
      </c>
      <c r="X129" s="66">
        <v>0</v>
      </c>
      <c r="Y129" s="180">
        <f t="shared" si="53"/>
        <v>0.32631271930212208</v>
      </c>
      <c r="Z129" s="66">
        <v>0</v>
      </c>
      <c r="AA129" s="140">
        <v>1.9886338527350341E-3</v>
      </c>
      <c r="AB129" s="66">
        <v>0.6716986468451428</v>
      </c>
      <c r="AC129" s="192">
        <f t="shared" si="54"/>
        <v>0.67368728069787787</v>
      </c>
    </row>
    <row r="130" spans="1:29" s="10" customFormat="1" x14ac:dyDescent="0.25">
      <c r="A130" s="205">
        <v>7</v>
      </c>
      <c r="B130" s="255">
        <v>358</v>
      </c>
      <c r="C130" s="238" t="s">
        <v>152</v>
      </c>
      <c r="D130" s="90">
        <v>2560</v>
      </c>
      <c r="E130" s="60">
        <v>24</v>
      </c>
      <c r="F130" s="60">
        <v>36</v>
      </c>
      <c r="G130" s="60">
        <v>6750</v>
      </c>
      <c r="H130" s="148">
        <v>6765</v>
      </c>
      <c r="I130" s="98">
        <v>1</v>
      </c>
      <c r="J130" s="64">
        <v>1962.73</v>
      </c>
      <c r="K130" s="62">
        <f t="shared" si="50"/>
        <v>290.130081300813</v>
      </c>
      <c r="L130" s="63"/>
      <c r="M130" s="64">
        <v>634.22</v>
      </c>
      <c r="N130" s="62">
        <f t="shared" si="51"/>
        <v>93.750184774575018</v>
      </c>
      <c r="O130" s="138"/>
      <c r="P130" s="64">
        <v>1328.51</v>
      </c>
      <c r="Q130" s="62">
        <f t="shared" si="52"/>
        <v>196.37989652623799</v>
      </c>
      <c r="R130" s="91"/>
      <c r="S130" s="65">
        <v>1.8948097802550527E-2</v>
      </c>
      <c r="T130" s="66">
        <v>0</v>
      </c>
      <c r="U130" s="66">
        <v>0.10495585230775502</v>
      </c>
      <c r="V130" s="66">
        <v>0.19543696789675605</v>
      </c>
      <c r="W130" s="66">
        <v>0</v>
      </c>
      <c r="X130" s="66">
        <v>3.7906385493674628E-3</v>
      </c>
      <c r="Y130" s="180">
        <f t="shared" si="53"/>
        <v>0.32313155655642906</v>
      </c>
      <c r="Z130" s="66">
        <v>0</v>
      </c>
      <c r="AA130" s="140">
        <v>4.1778543151630636E-4</v>
      </c>
      <c r="AB130" s="66">
        <v>0.67645065801205462</v>
      </c>
      <c r="AC130" s="192">
        <f t="shared" si="54"/>
        <v>0.67686844344357089</v>
      </c>
    </row>
    <row r="131" spans="1:29" s="10" customFormat="1" x14ac:dyDescent="0.25">
      <c r="A131" s="211">
        <v>7</v>
      </c>
      <c r="B131" s="255">
        <v>152</v>
      </c>
      <c r="C131" s="238" t="s">
        <v>153</v>
      </c>
      <c r="D131" s="90">
        <v>3134</v>
      </c>
      <c r="E131" s="60">
        <v>14</v>
      </c>
      <c r="F131" s="60">
        <v>276</v>
      </c>
      <c r="G131" s="60">
        <v>6440</v>
      </c>
      <c r="H131" s="148">
        <v>6555</v>
      </c>
      <c r="I131" s="98">
        <v>1</v>
      </c>
      <c r="J131" s="64">
        <v>1760.25</v>
      </c>
      <c r="K131" s="62">
        <f t="shared" si="50"/>
        <v>268.53546910755148</v>
      </c>
      <c r="L131" s="63"/>
      <c r="M131" s="64">
        <v>565.09</v>
      </c>
      <c r="N131" s="62">
        <f t="shared" si="51"/>
        <v>86.207475209763544</v>
      </c>
      <c r="O131" s="138"/>
      <c r="P131" s="64">
        <v>1195.1600000000001</v>
      </c>
      <c r="Q131" s="62">
        <f t="shared" si="52"/>
        <v>182.32799389778793</v>
      </c>
      <c r="R131" s="139"/>
      <c r="S131" s="65">
        <v>2.015622780854992E-2</v>
      </c>
      <c r="T131" s="66">
        <v>0</v>
      </c>
      <c r="U131" s="66">
        <v>0</v>
      </c>
      <c r="V131" s="66">
        <v>0.30087203522226957</v>
      </c>
      <c r="W131" s="66">
        <v>0</v>
      </c>
      <c r="X131" s="66">
        <v>1.8974577474790513E-3</v>
      </c>
      <c r="Y131" s="180">
        <f t="shared" si="53"/>
        <v>0.32292572077829856</v>
      </c>
      <c r="Z131" s="66">
        <v>0</v>
      </c>
      <c r="AA131" s="140">
        <v>1.7043033659991477E-5</v>
      </c>
      <c r="AB131" s="66">
        <v>0.67705723618804148</v>
      </c>
      <c r="AC131" s="192">
        <f t="shared" si="54"/>
        <v>0.67707427922170149</v>
      </c>
    </row>
    <row r="132" spans="1:29" s="10" customFormat="1" x14ac:dyDescent="0.25">
      <c r="A132" s="211">
        <v>7</v>
      </c>
      <c r="B132" s="255">
        <v>194</v>
      </c>
      <c r="C132" s="238" t="s">
        <v>154</v>
      </c>
      <c r="D132" s="90">
        <v>1345</v>
      </c>
      <c r="E132" s="60">
        <v>0</v>
      </c>
      <c r="F132" s="60">
        <v>0</v>
      </c>
      <c r="G132" s="60">
        <v>3445</v>
      </c>
      <c r="H132" s="148">
        <v>3445</v>
      </c>
      <c r="I132" s="98"/>
      <c r="J132" s="64">
        <v>1398.4010000000001</v>
      </c>
      <c r="K132" s="62">
        <f t="shared" si="50"/>
        <v>405.92191582002903</v>
      </c>
      <c r="L132" s="63">
        <v>4</v>
      </c>
      <c r="M132" s="64">
        <v>450.61</v>
      </c>
      <c r="N132" s="62">
        <f t="shared" si="51"/>
        <v>130.80116110304789</v>
      </c>
      <c r="O132" s="138"/>
      <c r="P132" s="64">
        <v>947.79100000000005</v>
      </c>
      <c r="Q132" s="62">
        <f t="shared" si="52"/>
        <v>275.12075471698114</v>
      </c>
      <c r="R132" s="157">
        <v>4</v>
      </c>
      <c r="S132" s="65">
        <v>1.357264475640392E-2</v>
      </c>
      <c r="T132" s="66">
        <v>0</v>
      </c>
      <c r="U132" s="66">
        <v>9.1533115322428972E-4</v>
      </c>
      <c r="V132" s="66">
        <v>0.18316634498974182</v>
      </c>
      <c r="W132" s="66">
        <v>0.12034459357509039</v>
      </c>
      <c r="X132" s="66">
        <v>4.2334065836623401E-3</v>
      </c>
      <c r="Y132" s="180">
        <f t="shared" si="53"/>
        <v>0.32223232105812277</v>
      </c>
      <c r="Z132" s="66">
        <v>0</v>
      </c>
      <c r="AA132" s="140">
        <v>8.2951885760951249E-4</v>
      </c>
      <c r="AB132" s="66">
        <v>0.67693816008426766</v>
      </c>
      <c r="AC132" s="192">
        <f t="shared" si="54"/>
        <v>0.67776767894187717</v>
      </c>
    </row>
    <row r="133" spans="1:29" s="10" customFormat="1" x14ac:dyDescent="0.25">
      <c r="A133" s="211">
        <v>7</v>
      </c>
      <c r="B133" s="255">
        <v>711</v>
      </c>
      <c r="C133" s="249" t="s">
        <v>155</v>
      </c>
      <c r="D133" s="90">
        <v>1522</v>
      </c>
      <c r="E133" s="60">
        <v>392</v>
      </c>
      <c r="F133" s="60">
        <v>193</v>
      </c>
      <c r="G133" s="60">
        <v>3838</v>
      </c>
      <c r="H133" s="148">
        <v>3918.4166666666665</v>
      </c>
      <c r="I133" s="98">
        <v>1</v>
      </c>
      <c r="J133" s="64">
        <v>1537.88</v>
      </c>
      <c r="K133" s="62">
        <f t="shared" si="50"/>
        <v>392.47485166202335</v>
      </c>
      <c r="L133" s="67">
        <v>4</v>
      </c>
      <c r="M133" s="64">
        <v>490.7</v>
      </c>
      <c r="N133" s="62">
        <f t="shared" si="51"/>
        <v>125.22915293166884</v>
      </c>
      <c r="O133" s="63"/>
      <c r="P133" s="64">
        <v>1047.18</v>
      </c>
      <c r="Q133" s="62">
        <f t="shared" si="52"/>
        <v>267.24569873035455</v>
      </c>
      <c r="R133" s="98">
        <v>4</v>
      </c>
      <c r="S133" s="65">
        <v>1.3752698520040574E-2</v>
      </c>
      <c r="T133" s="66">
        <v>1.6256144822742995E-2</v>
      </c>
      <c r="U133" s="66">
        <v>0</v>
      </c>
      <c r="V133" s="66">
        <v>0.27449475901890913</v>
      </c>
      <c r="W133" s="66">
        <v>0</v>
      </c>
      <c r="X133" s="66">
        <v>1.4572008219106822E-2</v>
      </c>
      <c r="Y133" s="180">
        <f t="shared" si="53"/>
        <v>0.31907561058079953</v>
      </c>
      <c r="Z133" s="66">
        <v>0</v>
      </c>
      <c r="AA133" s="66">
        <v>5.1044294743413004E-3</v>
      </c>
      <c r="AB133" s="66">
        <v>0.67581995994485911</v>
      </c>
      <c r="AC133" s="192">
        <f t="shared" si="54"/>
        <v>0.68092438941920042</v>
      </c>
    </row>
    <row r="134" spans="1:29" s="10" customFormat="1" x14ac:dyDescent="0.25">
      <c r="A134" s="211">
        <v>7</v>
      </c>
      <c r="B134" s="255">
        <v>757</v>
      </c>
      <c r="C134" s="238" t="s">
        <v>156</v>
      </c>
      <c r="D134" s="90">
        <v>3443</v>
      </c>
      <c r="E134" s="60">
        <v>10</v>
      </c>
      <c r="F134" s="60">
        <v>550</v>
      </c>
      <c r="G134" s="60">
        <v>6763</v>
      </c>
      <c r="H134" s="148">
        <v>6992.166666666667</v>
      </c>
      <c r="I134" s="98">
        <v>1</v>
      </c>
      <c r="J134" s="64">
        <v>2844.0039999999999</v>
      </c>
      <c r="K134" s="62">
        <f t="shared" si="50"/>
        <v>406.74144876409315</v>
      </c>
      <c r="L134" s="63">
        <v>4</v>
      </c>
      <c r="M134" s="64">
        <v>907.15</v>
      </c>
      <c r="N134" s="62">
        <f t="shared" si="51"/>
        <v>129.73804018782923</v>
      </c>
      <c r="O134" s="138"/>
      <c r="P134" s="64">
        <v>1936.854</v>
      </c>
      <c r="Q134" s="62">
        <f t="shared" si="52"/>
        <v>277.00340857626389</v>
      </c>
      <c r="R134" s="139">
        <v>4</v>
      </c>
      <c r="S134" s="65">
        <v>1.3101247396276517E-2</v>
      </c>
      <c r="T134" s="66">
        <v>0</v>
      </c>
      <c r="U134" s="66">
        <v>0.10108987188484968</v>
      </c>
      <c r="V134" s="66">
        <v>0.20477819299832209</v>
      </c>
      <c r="W134" s="66">
        <v>0</v>
      </c>
      <c r="X134" s="66">
        <v>0</v>
      </c>
      <c r="Y134" s="180">
        <f t="shared" si="53"/>
        <v>0.3189693122794483</v>
      </c>
      <c r="Z134" s="66">
        <v>0</v>
      </c>
      <c r="AA134" s="140">
        <v>0</v>
      </c>
      <c r="AB134" s="66">
        <v>0.68103068772055175</v>
      </c>
      <c r="AC134" s="192">
        <f t="shared" si="54"/>
        <v>0.68103068772055175</v>
      </c>
    </row>
    <row r="135" spans="1:29" s="10" customFormat="1" x14ac:dyDescent="0.25">
      <c r="A135" s="205">
        <v>7</v>
      </c>
      <c r="B135" s="255">
        <v>218</v>
      </c>
      <c r="C135" s="238" t="s">
        <v>157</v>
      </c>
      <c r="D135" s="90">
        <v>3981</v>
      </c>
      <c r="E135" s="60">
        <v>4</v>
      </c>
      <c r="F135" s="60">
        <v>65</v>
      </c>
      <c r="G135" s="60">
        <v>9326</v>
      </c>
      <c r="H135" s="148">
        <v>9353.0833333333339</v>
      </c>
      <c r="I135" s="98">
        <v>1</v>
      </c>
      <c r="J135" s="64">
        <v>1872.39</v>
      </c>
      <c r="K135" s="62">
        <f t="shared" si="50"/>
        <v>200.18959879540614</v>
      </c>
      <c r="L135" s="67"/>
      <c r="M135" s="64">
        <v>591.36</v>
      </c>
      <c r="N135" s="62">
        <f t="shared" si="51"/>
        <v>63.226208825966481</v>
      </c>
      <c r="O135" s="63"/>
      <c r="P135" s="64">
        <v>1281.03</v>
      </c>
      <c r="Q135" s="62">
        <f t="shared" si="52"/>
        <v>136.96338996943965</v>
      </c>
      <c r="R135" s="98"/>
      <c r="S135" s="65">
        <v>2.7446205117523593E-2</v>
      </c>
      <c r="T135" s="66">
        <v>0</v>
      </c>
      <c r="U135" s="66">
        <v>0.10681535363893205</v>
      </c>
      <c r="V135" s="66">
        <v>0.18157007888313867</v>
      </c>
      <c r="W135" s="66">
        <v>0</v>
      </c>
      <c r="X135" s="66">
        <v>0</v>
      </c>
      <c r="Y135" s="180">
        <f t="shared" si="53"/>
        <v>0.31583163763959432</v>
      </c>
      <c r="Z135" s="66">
        <v>0</v>
      </c>
      <c r="AA135" s="66">
        <v>3.4074097810819323E-3</v>
      </c>
      <c r="AB135" s="66">
        <v>0.68076095257932379</v>
      </c>
      <c r="AC135" s="192">
        <f t="shared" si="54"/>
        <v>0.68416836236040568</v>
      </c>
    </row>
    <row r="136" spans="1:29" s="10" customFormat="1" x14ac:dyDescent="0.25">
      <c r="A136" s="205">
        <v>7</v>
      </c>
      <c r="B136" s="255">
        <v>236</v>
      </c>
      <c r="C136" s="238" t="s">
        <v>158</v>
      </c>
      <c r="D136" s="90">
        <v>5510</v>
      </c>
      <c r="E136" s="60">
        <v>360</v>
      </c>
      <c r="F136" s="60">
        <v>107</v>
      </c>
      <c r="G136" s="60">
        <v>15706</v>
      </c>
      <c r="H136" s="148">
        <v>15750.583333333334</v>
      </c>
      <c r="I136" s="98">
        <v>1</v>
      </c>
      <c r="J136" s="64">
        <v>6123.8</v>
      </c>
      <c r="K136" s="62">
        <f t="shared" si="50"/>
        <v>388.79829847571784</v>
      </c>
      <c r="L136" s="63"/>
      <c r="M136" s="64">
        <v>1875.75</v>
      </c>
      <c r="N136" s="62">
        <f t="shared" si="51"/>
        <v>119.09082732385572</v>
      </c>
      <c r="O136" s="138"/>
      <c r="P136" s="64">
        <v>4248.05</v>
      </c>
      <c r="Q136" s="62">
        <f t="shared" si="52"/>
        <v>269.70747115186208</v>
      </c>
      <c r="R136" s="139"/>
      <c r="S136" s="65">
        <v>1.4131748260883766E-2</v>
      </c>
      <c r="T136" s="66">
        <v>0</v>
      </c>
      <c r="U136" s="66">
        <v>2.2371729971586269E-3</v>
      </c>
      <c r="V136" s="66">
        <v>0.20731735197099838</v>
      </c>
      <c r="W136" s="66">
        <v>7.8769718148861814E-2</v>
      </c>
      <c r="X136" s="66">
        <v>3.8489173389072142E-3</v>
      </c>
      <c r="Y136" s="180">
        <f t="shared" si="53"/>
        <v>0.30630490871680977</v>
      </c>
      <c r="Z136" s="66">
        <v>0</v>
      </c>
      <c r="AA136" s="140">
        <v>0</v>
      </c>
      <c r="AB136" s="66">
        <v>0.69369509128319018</v>
      </c>
      <c r="AC136" s="192">
        <f t="shared" si="54"/>
        <v>0.69369509128319018</v>
      </c>
    </row>
    <row r="137" spans="1:29" s="10" customFormat="1" x14ac:dyDescent="0.25">
      <c r="A137" s="205">
        <v>7</v>
      </c>
      <c r="B137" s="255">
        <v>786</v>
      </c>
      <c r="C137" s="238" t="s">
        <v>159</v>
      </c>
      <c r="D137" s="90">
        <v>19343</v>
      </c>
      <c r="E137" s="60">
        <v>0</v>
      </c>
      <c r="F137" s="60">
        <v>0</v>
      </c>
      <c r="G137" s="60">
        <v>45212</v>
      </c>
      <c r="H137" s="148">
        <v>45212</v>
      </c>
      <c r="I137" s="98"/>
      <c r="J137" s="64">
        <v>16768.8</v>
      </c>
      <c r="K137" s="62">
        <f t="shared" si="50"/>
        <v>370.8926833584004</v>
      </c>
      <c r="L137" s="63"/>
      <c r="M137" s="64">
        <v>4768.18</v>
      </c>
      <c r="N137" s="62">
        <f t="shared" si="51"/>
        <v>105.46270901530568</v>
      </c>
      <c r="O137" s="67"/>
      <c r="P137" s="64">
        <v>12000.62</v>
      </c>
      <c r="Q137" s="62">
        <f t="shared" si="52"/>
        <v>265.42997434309473</v>
      </c>
      <c r="R137" s="157"/>
      <c r="S137" s="65">
        <v>1.4856161442679263E-2</v>
      </c>
      <c r="T137" s="105">
        <v>0</v>
      </c>
      <c r="U137" s="105">
        <v>4.0341586756357045E-2</v>
      </c>
      <c r="V137" s="105">
        <v>0.2002862458852154</v>
      </c>
      <c r="W137" s="105">
        <v>2.5815800772863891E-2</v>
      </c>
      <c r="X137" s="105">
        <v>3.0485186775440101E-3</v>
      </c>
      <c r="Y137" s="180">
        <f t="shared" si="53"/>
        <v>0.28434831353465961</v>
      </c>
      <c r="Z137" s="105">
        <v>0</v>
      </c>
      <c r="AA137" s="105">
        <v>6.9176088927055013E-4</v>
      </c>
      <c r="AB137" s="105">
        <v>0.71495992557606991</v>
      </c>
      <c r="AC137" s="192">
        <f t="shared" si="54"/>
        <v>0.7156516864653405</v>
      </c>
    </row>
    <row r="138" spans="1:29" s="10" customFormat="1" x14ac:dyDescent="0.25">
      <c r="A138" s="205">
        <v>7</v>
      </c>
      <c r="B138" s="255">
        <v>552</v>
      </c>
      <c r="C138" s="238" t="s">
        <v>160</v>
      </c>
      <c r="D138" s="90">
        <v>1574</v>
      </c>
      <c r="E138" s="60">
        <v>1</v>
      </c>
      <c r="F138" s="60">
        <v>360</v>
      </c>
      <c r="G138" s="60">
        <v>2600</v>
      </c>
      <c r="H138" s="148">
        <v>2750</v>
      </c>
      <c r="I138" s="98">
        <v>1</v>
      </c>
      <c r="J138" s="64">
        <v>1024.1969999999999</v>
      </c>
      <c r="K138" s="62">
        <f t="shared" si="50"/>
        <v>372.43527272727266</v>
      </c>
      <c r="L138" s="67">
        <v>4</v>
      </c>
      <c r="M138" s="64">
        <v>290.91000000000003</v>
      </c>
      <c r="N138" s="62">
        <f t="shared" si="51"/>
        <v>105.78545454545454</v>
      </c>
      <c r="O138" s="131"/>
      <c r="P138" s="64">
        <v>733.28700000000003</v>
      </c>
      <c r="Q138" s="62">
        <f t="shared" si="52"/>
        <v>266.6498181818182</v>
      </c>
      <c r="R138" s="98">
        <v>4</v>
      </c>
      <c r="S138" s="65">
        <v>1.399144891070761E-2</v>
      </c>
      <c r="T138" s="104">
        <v>4.881873311482069E-4</v>
      </c>
      <c r="U138" s="104">
        <v>1.2204683278705173E-2</v>
      </c>
      <c r="V138" s="104">
        <v>0.24792105425030539</v>
      </c>
      <c r="W138" s="104">
        <v>3.3489650916766994E-3</v>
      </c>
      <c r="X138" s="104">
        <v>6.0828141461066586E-3</v>
      </c>
      <c r="Y138" s="180">
        <f t="shared" si="53"/>
        <v>0.28403715300864973</v>
      </c>
      <c r="Z138" s="104">
        <v>0</v>
      </c>
      <c r="AA138" s="104">
        <v>2.626447841577353E-3</v>
      </c>
      <c r="AB138" s="104">
        <v>0.71333639914977298</v>
      </c>
      <c r="AC138" s="192">
        <f t="shared" si="54"/>
        <v>0.71596284699135038</v>
      </c>
    </row>
    <row r="139" spans="1:29" s="10" customFormat="1" x14ac:dyDescent="0.25">
      <c r="A139" s="211">
        <v>7</v>
      </c>
      <c r="B139" s="255">
        <v>556</v>
      </c>
      <c r="C139" s="238" t="s">
        <v>161</v>
      </c>
      <c r="D139" s="90">
        <v>3057</v>
      </c>
      <c r="E139" s="60">
        <v>0</v>
      </c>
      <c r="F139" s="60">
        <v>222</v>
      </c>
      <c r="G139" s="60">
        <v>7222</v>
      </c>
      <c r="H139" s="148">
        <v>7314.5</v>
      </c>
      <c r="I139" s="98">
        <v>1</v>
      </c>
      <c r="J139" s="64">
        <v>2653.3760000000002</v>
      </c>
      <c r="K139" s="62">
        <f t="shared" si="50"/>
        <v>362.75562239387517</v>
      </c>
      <c r="L139" s="67">
        <v>4</v>
      </c>
      <c r="M139" s="64">
        <v>730.76</v>
      </c>
      <c r="N139" s="62">
        <f t="shared" si="51"/>
        <v>99.905666826167206</v>
      </c>
      <c r="O139" s="138"/>
      <c r="P139" s="64">
        <v>1922.616</v>
      </c>
      <c r="Q139" s="62">
        <f t="shared" si="52"/>
        <v>262.84995556770798</v>
      </c>
      <c r="R139" s="98">
        <v>4</v>
      </c>
      <c r="S139" s="65">
        <v>1.4995990014230926E-2</v>
      </c>
      <c r="T139" s="66">
        <v>0</v>
      </c>
      <c r="U139" s="66">
        <v>1.6205769555464433E-2</v>
      </c>
      <c r="V139" s="66">
        <v>0.24215188499481413</v>
      </c>
      <c r="W139" s="66">
        <v>0</v>
      </c>
      <c r="X139" s="66">
        <v>2.0539870715646784E-3</v>
      </c>
      <c r="Y139" s="180">
        <f t="shared" si="53"/>
        <v>0.27540763163607418</v>
      </c>
      <c r="Z139" s="66">
        <v>0</v>
      </c>
      <c r="AA139" s="140">
        <v>3.0904025663908917E-4</v>
      </c>
      <c r="AB139" s="66">
        <v>0.72428332810728668</v>
      </c>
      <c r="AC139" s="192">
        <f t="shared" si="54"/>
        <v>0.72459236836392582</v>
      </c>
    </row>
    <row r="140" spans="1:29" s="10" customFormat="1" x14ac:dyDescent="0.25">
      <c r="A140" s="205">
        <v>7</v>
      </c>
      <c r="B140" s="255">
        <v>551</v>
      </c>
      <c r="C140" s="238" t="s">
        <v>162</v>
      </c>
      <c r="D140" s="90">
        <v>1275</v>
      </c>
      <c r="E140" s="60">
        <v>30</v>
      </c>
      <c r="F140" s="60">
        <v>201</v>
      </c>
      <c r="G140" s="60">
        <v>2493</v>
      </c>
      <c r="H140" s="148">
        <v>2576.75</v>
      </c>
      <c r="I140" s="98">
        <v>1</v>
      </c>
      <c r="J140" s="64">
        <v>933.00900000000001</v>
      </c>
      <c r="K140" s="62">
        <f t="shared" si="50"/>
        <v>362.08751334044825</v>
      </c>
      <c r="L140" s="67">
        <v>4</v>
      </c>
      <c r="M140" s="64">
        <v>255.48</v>
      </c>
      <c r="N140" s="62">
        <f t="shared" si="51"/>
        <v>99.148151741534875</v>
      </c>
      <c r="O140" s="138"/>
      <c r="P140" s="64">
        <v>677.529</v>
      </c>
      <c r="Q140" s="62">
        <f t="shared" si="52"/>
        <v>262.93936159891337</v>
      </c>
      <c r="R140" s="98">
        <v>4</v>
      </c>
      <c r="S140" s="65">
        <v>1.4726546046179619E-2</v>
      </c>
      <c r="T140" s="66">
        <v>0</v>
      </c>
      <c r="U140" s="66">
        <v>3.1939670464057691E-2</v>
      </c>
      <c r="V140" s="66">
        <v>0.22489600850581293</v>
      </c>
      <c r="W140" s="66">
        <v>0</v>
      </c>
      <c r="X140" s="66">
        <v>2.2615001570188498E-3</v>
      </c>
      <c r="Y140" s="180">
        <f t="shared" si="53"/>
        <v>0.27382372517306908</v>
      </c>
      <c r="Z140" s="66">
        <v>0</v>
      </c>
      <c r="AA140" s="140">
        <v>2.4651423512527746E-4</v>
      </c>
      <c r="AB140" s="66">
        <v>0.72592976059180558</v>
      </c>
      <c r="AC140" s="192">
        <f t="shared" si="54"/>
        <v>0.72617627482693081</v>
      </c>
    </row>
    <row r="141" spans="1:29" s="10" customFormat="1" x14ac:dyDescent="0.25">
      <c r="A141" s="211">
        <v>7</v>
      </c>
      <c r="B141" s="255">
        <v>294</v>
      </c>
      <c r="C141" s="238" t="s">
        <v>163</v>
      </c>
      <c r="D141" s="90">
        <v>4961</v>
      </c>
      <c r="E141" s="60">
        <v>41</v>
      </c>
      <c r="F141" s="60">
        <v>0</v>
      </c>
      <c r="G141" s="60">
        <v>14470</v>
      </c>
      <c r="H141" s="148">
        <v>14470</v>
      </c>
      <c r="I141" s="98"/>
      <c r="J141" s="64">
        <v>5542.826</v>
      </c>
      <c r="K141" s="62">
        <f t="shared" si="50"/>
        <v>383.05639253628198</v>
      </c>
      <c r="L141" s="63">
        <v>4</v>
      </c>
      <c r="M141" s="64">
        <v>1504.13</v>
      </c>
      <c r="N141" s="62">
        <f t="shared" si="51"/>
        <v>103.94816862474084</v>
      </c>
      <c r="O141" s="138"/>
      <c r="P141" s="64">
        <v>4038.6959999999999</v>
      </c>
      <c r="Q141" s="62">
        <f t="shared" si="52"/>
        <v>279.10822391154113</v>
      </c>
      <c r="R141" s="139">
        <v>4</v>
      </c>
      <c r="S141" s="65">
        <v>1.4384359169853068E-2</v>
      </c>
      <c r="T141" s="66">
        <v>0</v>
      </c>
      <c r="U141" s="66">
        <v>4.8711613895150233E-2</v>
      </c>
      <c r="V141" s="66">
        <v>0.20826921140948679</v>
      </c>
      <c r="W141" s="66">
        <v>0</v>
      </c>
      <c r="X141" s="66">
        <v>0</v>
      </c>
      <c r="Y141" s="180">
        <f t="shared" si="53"/>
        <v>0.2713651844744901</v>
      </c>
      <c r="Z141" s="66">
        <v>0</v>
      </c>
      <c r="AA141" s="140">
        <v>7.5683414922279721E-3</v>
      </c>
      <c r="AB141" s="66">
        <v>0.72106647403328195</v>
      </c>
      <c r="AC141" s="192">
        <f t="shared" si="54"/>
        <v>0.7286348155255099</v>
      </c>
    </row>
    <row r="142" spans="1:29" s="10" customFormat="1" x14ac:dyDescent="0.25">
      <c r="A142" s="211">
        <v>7</v>
      </c>
      <c r="B142" s="255">
        <v>547</v>
      </c>
      <c r="C142" s="238" t="s">
        <v>164</v>
      </c>
      <c r="D142" s="90">
        <v>1766</v>
      </c>
      <c r="E142" s="60">
        <v>6</v>
      </c>
      <c r="F142" s="60">
        <v>480</v>
      </c>
      <c r="G142" s="60">
        <v>3290</v>
      </c>
      <c r="H142" s="148">
        <v>3490</v>
      </c>
      <c r="I142" s="98">
        <v>1</v>
      </c>
      <c r="J142" s="64">
        <v>1250.7529999999999</v>
      </c>
      <c r="K142" s="62">
        <f t="shared" si="50"/>
        <v>358.38194842406875</v>
      </c>
      <c r="L142" s="63">
        <v>4</v>
      </c>
      <c r="M142" s="64">
        <v>334.43</v>
      </c>
      <c r="N142" s="62">
        <f t="shared" si="51"/>
        <v>95.825214899713473</v>
      </c>
      <c r="O142" s="138"/>
      <c r="P142" s="64">
        <v>916.32299999999998</v>
      </c>
      <c r="Q142" s="62">
        <f t="shared" si="52"/>
        <v>262.55673352435531</v>
      </c>
      <c r="R142" s="139">
        <v>4</v>
      </c>
      <c r="S142" s="65">
        <v>1.4495268050526363E-2</v>
      </c>
      <c r="T142" s="66">
        <v>0</v>
      </c>
      <c r="U142" s="66">
        <v>3.9975918506691575E-3</v>
      </c>
      <c r="V142" s="66">
        <v>0.24519629375264343</v>
      </c>
      <c r="W142" s="66">
        <v>3.6937748700183013E-3</v>
      </c>
      <c r="X142" s="66">
        <v>0</v>
      </c>
      <c r="Y142" s="180">
        <f t="shared" si="53"/>
        <v>0.26738292852385726</v>
      </c>
      <c r="Z142" s="66">
        <v>0</v>
      </c>
      <c r="AA142" s="140">
        <v>2.1107284971533151E-3</v>
      </c>
      <c r="AB142" s="66">
        <v>0.73050634297898953</v>
      </c>
      <c r="AC142" s="192">
        <f t="shared" si="54"/>
        <v>0.73261707147614286</v>
      </c>
    </row>
    <row r="143" spans="1:29" s="10" customFormat="1" x14ac:dyDescent="0.25">
      <c r="A143" s="204">
        <v>7</v>
      </c>
      <c r="B143" s="255">
        <v>558</v>
      </c>
      <c r="C143" s="238" t="s">
        <v>165</v>
      </c>
      <c r="D143" s="90">
        <v>2402</v>
      </c>
      <c r="E143" s="60">
        <v>0</v>
      </c>
      <c r="F143" s="60">
        <v>0</v>
      </c>
      <c r="G143" s="60">
        <v>5890</v>
      </c>
      <c r="H143" s="148">
        <v>5890</v>
      </c>
      <c r="I143" s="98"/>
      <c r="J143" s="64">
        <v>2157.7269999999999</v>
      </c>
      <c r="K143" s="62">
        <f t="shared" si="50"/>
        <v>366.33735144312396</v>
      </c>
      <c r="L143" s="67">
        <v>4</v>
      </c>
      <c r="M143" s="64">
        <v>563.75</v>
      </c>
      <c r="N143" s="62">
        <f t="shared" si="51"/>
        <v>95.713073005093378</v>
      </c>
      <c r="O143" s="138"/>
      <c r="P143" s="64">
        <v>1593.9770000000001</v>
      </c>
      <c r="Q143" s="62">
        <f t="shared" si="52"/>
        <v>270.62427843803056</v>
      </c>
      <c r="R143" s="98">
        <v>4</v>
      </c>
      <c r="S143" s="65">
        <v>1.5038973883165017E-2</v>
      </c>
      <c r="T143" s="66">
        <v>0</v>
      </c>
      <c r="U143" s="66">
        <v>5.5892149470252728E-3</v>
      </c>
      <c r="V143" s="66">
        <v>0.20792713814120137</v>
      </c>
      <c r="W143" s="66">
        <v>3.271498201579718E-2</v>
      </c>
      <c r="X143" s="66">
        <v>0</v>
      </c>
      <c r="Y143" s="180">
        <f t="shared" si="53"/>
        <v>0.26127030898718884</v>
      </c>
      <c r="Z143" s="66">
        <v>0</v>
      </c>
      <c r="AA143" s="140">
        <v>0</v>
      </c>
      <c r="AB143" s="66">
        <v>0.73872969101281127</v>
      </c>
      <c r="AC143" s="192">
        <f t="shared" si="54"/>
        <v>0.73872969101281127</v>
      </c>
    </row>
    <row r="144" spans="1:29" s="10" customFormat="1" x14ac:dyDescent="0.25">
      <c r="A144" s="204">
        <v>7</v>
      </c>
      <c r="B144" s="255">
        <v>331</v>
      </c>
      <c r="C144" s="238" t="s">
        <v>166</v>
      </c>
      <c r="D144" s="90">
        <v>3449</v>
      </c>
      <c r="E144" s="60">
        <v>2</v>
      </c>
      <c r="F144" s="60">
        <v>398</v>
      </c>
      <c r="G144" s="60">
        <v>7568</v>
      </c>
      <c r="H144" s="148">
        <v>7733.833333333333</v>
      </c>
      <c r="I144" s="98">
        <v>1</v>
      </c>
      <c r="J144" s="64">
        <v>2776.4259999999999</v>
      </c>
      <c r="K144" s="62">
        <f t="shared" si="50"/>
        <v>358.99739240997349</v>
      </c>
      <c r="L144" s="67">
        <v>4</v>
      </c>
      <c r="M144" s="64">
        <v>713.6</v>
      </c>
      <c r="N144" s="62">
        <f t="shared" si="51"/>
        <v>92.269896342908865</v>
      </c>
      <c r="O144" s="63"/>
      <c r="P144" s="64">
        <v>2062.826</v>
      </c>
      <c r="Q144" s="62">
        <f t="shared" si="52"/>
        <v>266.72749606706464</v>
      </c>
      <c r="R144" s="98">
        <v>4</v>
      </c>
      <c r="S144" s="65">
        <v>1.5019308996530072E-2</v>
      </c>
      <c r="T144" s="66">
        <v>0</v>
      </c>
      <c r="U144" s="66">
        <v>2.1610516541769888E-3</v>
      </c>
      <c r="V144" s="66">
        <v>0.23984071608607613</v>
      </c>
      <c r="W144" s="66">
        <v>0</v>
      </c>
      <c r="X144" s="66">
        <v>0</v>
      </c>
      <c r="Y144" s="180">
        <f t="shared" si="53"/>
        <v>0.2570210767367832</v>
      </c>
      <c r="Z144" s="66">
        <v>0</v>
      </c>
      <c r="AA144" s="66">
        <v>1.3654244701641605E-2</v>
      </c>
      <c r="AB144" s="66">
        <v>0.72932467856157523</v>
      </c>
      <c r="AC144" s="192">
        <f t="shared" si="54"/>
        <v>0.7429789232632168</v>
      </c>
    </row>
    <row r="145" spans="1:29" s="10" customFormat="1" x14ac:dyDescent="0.25">
      <c r="A145" s="211">
        <v>7</v>
      </c>
      <c r="B145" s="255">
        <v>855</v>
      </c>
      <c r="C145" s="238" t="s">
        <v>167</v>
      </c>
      <c r="D145" s="90">
        <v>1381</v>
      </c>
      <c r="E145" s="60">
        <v>0</v>
      </c>
      <c r="F145" s="60">
        <v>0</v>
      </c>
      <c r="G145" s="60">
        <v>3177</v>
      </c>
      <c r="H145" s="148">
        <v>3177</v>
      </c>
      <c r="I145" s="98"/>
      <c r="J145" s="64">
        <v>1000.94</v>
      </c>
      <c r="K145" s="62">
        <f t="shared" si="50"/>
        <v>315.05823103556816</v>
      </c>
      <c r="L145" s="67"/>
      <c r="M145" s="64">
        <v>249.79</v>
      </c>
      <c r="N145" s="62">
        <f t="shared" si="51"/>
        <v>78.624488511174064</v>
      </c>
      <c r="O145" s="67"/>
      <c r="P145" s="64">
        <v>751.15</v>
      </c>
      <c r="Q145" s="62">
        <f t="shared" si="52"/>
        <v>236.43374252439409</v>
      </c>
      <c r="R145" s="98"/>
      <c r="S145" s="65">
        <v>1.7493556057306132E-2</v>
      </c>
      <c r="T145" s="66">
        <v>0</v>
      </c>
      <c r="U145" s="66">
        <v>4.4558115371550744E-2</v>
      </c>
      <c r="V145" s="66">
        <v>0.18750374647831039</v>
      </c>
      <c r="W145" s="66">
        <v>0</v>
      </c>
      <c r="X145" s="66">
        <v>0</v>
      </c>
      <c r="Y145" s="180">
        <f t="shared" si="53"/>
        <v>0.24955541790716726</v>
      </c>
      <c r="Z145" s="66">
        <v>0</v>
      </c>
      <c r="AA145" s="140">
        <v>1.8292804763522286E-2</v>
      </c>
      <c r="AB145" s="66">
        <v>0.73215177732931047</v>
      </c>
      <c r="AC145" s="192">
        <f t="shared" si="54"/>
        <v>0.75044458209283271</v>
      </c>
    </row>
    <row r="146" spans="1:29" s="10" customFormat="1" x14ac:dyDescent="0.25">
      <c r="A146" s="205">
        <v>7</v>
      </c>
      <c r="B146" s="255">
        <v>39</v>
      </c>
      <c r="C146" s="238" t="s">
        <v>168</v>
      </c>
      <c r="D146" s="90">
        <v>2185</v>
      </c>
      <c r="E146" s="60">
        <v>0</v>
      </c>
      <c r="F146" s="60">
        <v>0</v>
      </c>
      <c r="G146" s="60">
        <v>4860</v>
      </c>
      <c r="H146" s="148">
        <v>4860</v>
      </c>
      <c r="I146" s="98"/>
      <c r="J146" s="64">
        <v>2002.42</v>
      </c>
      <c r="K146" s="62">
        <f t="shared" si="50"/>
        <v>412.02057613168722</v>
      </c>
      <c r="L146" s="67"/>
      <c r="M146" s="64">
        <v>498.11</v>
      </c>
      <c r="N146" s="62">
        <f t="shared" si="51"/>
        <v>102.49176954732511</v>
      </c>
      <c r="O146" s="63"/>
      <c r="P146" s="64">
        <v>1504.31</v>
      </c>
      <c r="Q146" s="62">
        <f t="shared" si="52"/>
        <v>309.52880658436214</v>
      </c>
      <c r="R146" s="98"/>
      <c r="S146" s="65">
        <v>1.3373817680606467E-2</v>
      </c>
      <c r="T146" s="66">
        <v>0</v>
      </c>
      <c r="U146" s="66">
        <v>0</v>
      </c>
      <c r="V146" s="66">
        <v>0.1887316347219864</v>
      </c>
      <c r="W146" s="66">
        <v>4.6648555248149738E-2</v>
      </c>
      <c r="X146" s="66">
        <v>0</v>
      </c>
      <c r="Y146" s="180">
        <f t="shared" si="53"/>
        <v>0.2487540076507426</v>
      </c>
      <c r="Z146" s="66">
        <v>0</v>
      </c>
      <c r="AA146" s="66">
        <v>1.6180421689755396E-3</v>
      </c>
      <c r="AB146" s="66">
        <v>0.74962795018028183</v>
      </c>
      <c r="AC146" s="192">
        <f t="shared" si="54"/>
        <v>0.75124599234925737</v>
      </c>
    </row>
    <row r="147" spans="1:29" s="10" customFormat="1" x14ac:dyDescent="0.25">
      <c r="A147" s="211">
        <v>7</v>
      </c>
      <c r="B147" s="255">
        <v>59</v>
      </c>
      <c r="C147" s="238" t="s">
        <v>169</v>
      </c>
      <c r="D147" s="90">
        <v>2980</v>
      </c>
      <c r="E147" s="60">
        <v>0</v>
      </c>
      <c r="F147" s="60">
        <v>800</v>
      </c>
      <c r="G147" s="60">
        <v>5258</v>
      </c>
      <c r="H147" s="148">
        <v>5591.333333333333</v>
      </c>
      <c r="I147" s="98">
        <v>1</v>
      </c>
      <c r="J147" s="64">
        <v>1981.39</v>
      </c>
      <c r="K147" s="62">
        <f t="shared" si="50"/>
        <v>354.36806963157267</v>
      </c>
      <c r="L147" s="67">
        <v>4</v>
      </c>
      <c r="M147" s="64">
        <v>491.66</v>
      </c>
      <c r="N147" s="62">
        <f t="shared" si="51"/>
        <v>87.932514605937769</v>
      </c>
      <c r="O147" s="138"/>
      <c r="P147" s="64">
        <v>1489.73</v>
      </c>
      <c r="Q147" s="62">
        <f t="shared" si="52"/>
        <v>266.43555502563493</v>
      </c>
      <c r="R147" s="98">
        <v>4</v>
      </c>
      <c r="S147" s="65">
        <v>1.4621048859638939E-2</v>
      </c>
      <c r="T147" s="66">
        <v>0</v>
      </c>
      <c r="U147" s="66">
        <v>0</v>
      </c>
      <c r="V147" s="66">
        <v>0.23351788390978048</v>
      </c>
      <c r="W147" s="66">
        <v>0</v>
      </c>
      <c r="X147" s="66">
        <v>0</v>
      </c>
      <c r="Y147" s="180">
        <f t="shared" si="53"/>
        <v>0.24813893276941942</v>
      </c>
      <c r="Z147" s="66">
        <v>0</v>
      </c>
      <c r="AA147" s="140">
        <v>2.1701936519312199E-3</v>
      </c>
      <c r="AB147" s="66">
        <v>0.74969087357864928</v>
      </c>
      <c r="AC147" s="192">
        <f t="shared" si="54"/>
        <v>0.75186106723058055</v>
      </c>
    </row>
    <row r="148" spans="1:29" s="10" customFormat="1" x14ac:dyDescent="0.25">
      <c r="A148" s="211">
        <v>7</v>
      </c>
      <c r="B148" s="255">
        <v>290</v>
      </c>
      <c r="C148" s="238" t="s">
        <v>170</v>
      </c>
      <c r="D148" s="90">
        <v>3052</v>
      </c>
      <c r="E148" s="60">
        <v>3</v>
      </c>
      <c r="F148" s="60">
        <v>0</v>
      </c>
      <c r="G148" s="60">
        <v>6239</v>
      </c>
      <c r="H148" s="148">
        <v>6239</v>
      </c>
      <c r="I148" s="98"/>
      <c r="J148" s="64">
        <v>1766.75</v>
      </c>
      <c r="K148" s="62">
        <f t="shared" si="50"/>
        <v>283.17839397339316</v>
      </c>
      <c r="L148" s="63"/>
      <c r="M148" s="64">
        <v>437.45</v>
      </c>
      <c r="N148" s="62">
        <f t="shared" si="51"/>
        <v>70.115403109472666</v>
      </c>
      <c r="O148" s="138"/>
      <c r="P148" s="64">
        <v>1329.3</v>
      </c>
      <c r="Q148" s="62">
        <f t="shared" si="52"/>
        <v>213.0629908639205</v>
      </c>
      <c r="R148" s="139"/>
      <c r="S148" s="65">
        <v>1.9459459459459462E-2</v>
      </c>
      <c r="T148" s="66">
        <v>0</v>
      </c>
      <c r="U148" s="66">
        <v>2.2357435970001417E-3</v>
      </c>
      <c r="V148" s="66">
        <v>0.20377529361822555</v>
      </c>
      <c r="W148" s="66">
        <v>2.2131031555115324E-2</v>
      </c>
      <c r="X148" s="66">
        <v>0</v>
      </c>
      <c r="Y148" s="180">
        <f t="shared" si="53"/>
        <v>0.24760152822980047</v>
      </c>
      <c r="Z148" s="66">
        <v>0</v>
      </c>
      <c r="AA148" s="140">
        <v>4.0526390264610159E-3</v>
      </c>
      <c r="AB148" s="66">
        <v>0.74834583274373856</v>
      </c>
      <c r="AC148" s="192">
        <f t="shared" si="54"/>
        <v>0.75239847177019958</v>
      </c>
    </row>
    <row r="149" spans="1:29" s="10" customFormat="1" x14ac:dyDescent="0.25">
      <c r="A149" s="211">
        <v>7</v>
      </c>
      <c r="B149" s="255">
        <v>301</v>
      </c>
      <c r="C149" s="238" t="s">
        <v>171</v>
      </c>
      <c r="D149" s="90">
        <v>4860</v>
      </c>
      <c r="E149" s="60">
        <v>115</v>
      </c>
      <c r="F149" s="60">
        <v>0</v>
      </c>
      <c r="G149" s="60">
        <v>12520</v>
      </c>
      <c r="H149" s="148">
        <v>12520</v>
      </c>
      <c r="I149" s="98"/>
      <c r="J149" s="64">
        <v>3933.45</v>
      </c>
      <c r="K149" s="62">
        <f t="shared" si="50"/>
        <v>314.17332268370609</v>
      </c>
      <c r="L149" s="67"/>
      <c r="M149" s="64">
        <v>973.26</v>
      </c>
      <c r="N149" s="62">
        <f t="shared" si="51"/>
        <v>77.736421725239623</v>
      </c>
      <c r="O149" s="67"/>
      <c r="P149" s="64">
        <v>2960.19</v>
      </c>
      <c r="Q149" s="62">
        <f t="shared" si="52"/>
        <v>236.43690095846645</v>
      </c>
      <c r="R149" s="98"/>
      <c r="S149" s="65">
        <v>1.7539310274695241E-2</v>
      </c>
      <c r="T149" s="66">
        <v>0</v>
      </c>
      <c r="U149" s="66">
        <v>4.3956323329392769E-3</v>
      </c>
      <c r="V149" s="66">
        <v>0.21125729321587922</v>
      </c>
      <c r="W149" s="66">
        <v>1.4239408153148E-2</v>
      </c>
      <c r="X149" s="66">
        <v>0</v>
      </c>
      <c r="Y149" s="180">
        <f t="shared" si="53"/>
        <v>0.24743164397666173</v>
      </c>
      <c r="Z149" s="66">
        <v>0</v>
      </c>
      <c r="AA149" s="66">
        <v>0</v>
      </c>
      <c r="AB149" s="66">
        <v>0.75256835602333838</v>
      </c>
      <c r="AC149" s="192">
        <f t="shared" si="54"/>
        <v>0.75256835602333838</v>
      </c>
    </row>
    <row r="150" spans="1:29" s="10" customFormat="1" x14ac:dyDescent="0.25">
      <c r="A150" s="205">
        <v>7</v>
      </c>
      <c r="B150" s="255">
        <v>712</v>
      </c>
      <c r="C150" s="238" t="s">
        <v>172</v>
      </c>
      <c r="D150" s="90">
        <v>2809</v>
      </c>
      <c r="E150" s="60">
        <v>0</v>
      </c>
      <c r="F150" s="60">
        <v>269</v>
      </c>
      <c r="G150" s="60">
        <v>6251</v>
      </c>
      <c r="H150" s="148">
        <v>6363.083333333333</v>
      </c>
      <c r="I150" s="98">
        <v>1</v>
      </c>
      <c r="J150" s="64">
        <v>2179.1999999999998</v>
      </c>
      <c r="K150" s="62">
        <f t="shared" si="50"/>
        <v>342.4754770355043</v>
      </c>
      <c r="L150" s="63"/>
      <c r="M150" s="64">
        <v>533.95000000000005</v>
      </c>
      <c r="N150" s="62">
        <f t="shared" si="51"/>
        <v>83.913721073378994</v>
      </c>
      <c r="O150" s="138"/>
      <c r="P150" s="64">
        <v>1645.25</v>
      </c>
      <c r="Q150" s="62">
        <f t="shared" si="52"/>
        <v>258.56175596212529</v>
      </c>
      <c r="R150" s="91"/>
      <c r="S150" s="65">
        <v>1.580396475770925E-2</v>
      </c>
      <c r="T150" s="66">
        <v>0</v>
      </c>
      <c r="U150" s="66">
        <v>2.9460352422907492E-2</v>
      </c>
      <c r="V150" s="66">
        <v>0.19532397209985317</v>
      </c>
      <c r="W150" s="66">
        <v>0</v>
      </c>
      <c r="X150" s="66">
        <v>4.4328193832599127E-3</v>
      </c>
      <c r="Y150" s="180">
        <f t="shared" si="53"/>
        <v>0.24502110866372981</v>
      </c>
      <c r="Z150" s="66">
        <v>0</v>
      </c>
      <c r="AA150" s="140">
        <v>2.8450807635829663E-4</v>
      </c>
      <c r="AB150" s="66">
        <v>0.75469438325991201</v>
      </c>
      <c r="AC150" s="192">
        <f t="shared" si="54"/>
        <v>0.75497889133627027</v>
      </c>
    </row>
    <row r="151" spans="1:29" s="10" customFormat="1" x14ac:dyDescent="0.25">
      <c r="A151" s="209">
        <v>7</v>
      </c>
      <c r="B151" s="255">
        <v>376</v>
      </c>
      <c r="C151" s="238" t="s">
        <v>173</v>
      </c>
      <c r="D151" s="90">
        <v>4000</v>
      </c>
      <c r="E151" s="60">
        <v>175</v>
      </c>
      <c r="F151" s="60">
        <v>0</v>
      </c>
      <c r="G151" s="60">
        <v>11700</v>
      </c>
      <c r="H151" s="148">
        <v>11700</v>
      </c>
      <c r="I151" s="98"/>
      <c r="J151" s="64">
        <v>3006.55</v>
      </c>
      <c r="K151" s="62">
        <f t="shared" si="50"/>
        <v>256.97008547008545</v>
      </c>
      <c r="L151" s="63"/>
      <c r="M151" s="64">
        <v>736.44</v>
      </c>
      <c r="N151" s="62">
        <f t="shared" si="51"/>
        <v>62.94358974358974</v>
      </c>
      <c r="O151" s="138"/>
      <c r="P151" s="64">
        <v>2270.11</v>
      </c>
      <c r="Q151" s="62">
        <f t="shared" si="52"/>
        <v>194.02649572649574</v>
      </c>
      <c r="R151" s="139"/>
      <c r="S151" s="65">
        <v>2.1443182385125808E-2</v>
      </c>
      <c r="T151" s="66">
        <v>0</v>
      </c>
      <c r="U151" s="66">
        <v>0</v>
      </c>
      <c r="V151" s="66">
        <v>0.22350202058838203</v>
      </c>
      <c r="W151" s="66">
        <v>0</v>
      </c>
      <c r="X151" s="66">
        <v>0</v>
      </c>
      <c r="Y151" s="180">
        <f t="shared" si="53"/>
        <v>0.24494520297350783</v>
      </c>
      <c r="Z151" s="66">
        <v>0</v>
      </c>
      <c r="AA151" s="140">
        <v>0</v>
      </c>
      <c r="AB151" s="66">
        <v>0.75505479702649214</v>
      </c>
      <c r="AC151" s="192">
        <f t="shared" si="54"/>
        <v>0.75505479702649214</v>
      </c>
    </row>
    <row r="152" spans="1:29" s="10" customFormat="1" x14ac:dyDescent="0.25">
      <c r="A152" s="205">
        <v>7</v>
      </c>
      <c r="B152" s="255">
        <v>128</v>
      </c>
      <c r="C152" s="238" t="s">
        <v>174</v>
      </c>
      <c r="D152" s="90">
        <v>1407</v>
      </c>
      <c r="E152" s="60">
        <v>2</v>
      </c>
      <c r="F152" s="60">
        <v>83</v>
      </c>
      <c r="G152" s="60">
        <v>3500</v>
      </c>
      <c r="H152" s="148">
        <v>3534.5833333333335</v>
      </c>
      <c r="I152" s="98">
        <v>1</v>
      </c>
      <c r="J152" s="64">
        <v>1238.7280000000001</v>
      </c>
      <c r="K152" s="62">
        <f t="shared" si="50"/>
        <v>350.45941294353412</v>
      </c>
      <c r="L152" s="63">
        <v>4</v>
      </c>
      <c r="M152" s="64">
        <v>296.18</v>
      </c>
      <c r="N152" s="62">
        <f t="shared" si="51"/>
        <v>83.794883885417889</v>
      </c>
      <c r="O152" s="138"/>
      <c r="P152" s="64">
        <v>942.548</v>
      </c>
      <c r="Q152" s="62">
        <f t="shared" si="52"/>
        <v>266.66452905811622</v>
      </c>
      <c r="R152" s="139">
        <v>4</v>
      </c>
      <c r="S152" s="65">
        <v>1.5572425907866777E-2</v>
      </c>
      <c r="T152" s="66">
        <v>0</v>
      </c>
      <c r="U152" s="66">
        <v>0</v>
      </c>
      <c r="V152" s="66">
        <v>0.22352768323635211</v>
      </c>
      <c r="W152" s="66">
        <v>0</v>
      </c>
      <c r="X152" s="66">
        <v>0</v>
      </c>
      <c r="Y152" s="180">
        <f t="shared" si="53"/>
        <v>0.23910010914421889</v>
      </c>
      <c r="Z152" s="66">
        <v>0</v>
      </c>
      <c r="AA152" s="140">
        <v>1.6387778430777375E-3</v>
      </c>
      <c r="AB152" s="66">
        <v>0.75926111301270338</v>
      </c>
      <c r="AC152" s="192">
        <f t="shared" si="54"/>
        <v>0.76089989085578114</v>
      </c>
    </row>
    <row r="153" spans="1:29" s="10" customFormat="1" x14ac:dyDescent="0.25">
      <c r="A153" s="209">
        <v>7</v>
      </c>
      <c r="B153" s="255">
        <v>600</v>
      </c>
      <c r="C153" s="238" t="s">
        <v>175</v>
      </c>
      <c r="D153" s="90">
        <v>3347</v>
      </c>
      <c r="E153" s="60">
        <v>436</v>
      </c>
      <c r="F153" s="60">
        <v>0</v>
      </c>
      <c r="G153" s="60">
        <v>8113</v>
      </c>
      <c r="H153" s="148">
        <v>8113</v>
      </c>
      <c r="I153" s="98"/>
      <c r="J153" s="64">
        <v>2908.8229999999999</v>
      </c>
      <c r="K153" s="62">
        <f t="shared" si="50"/>
        <v>358.53851842721559</v>
      </c>
      <c r="L153" s="67">
        <v>4</v>
      </c>
      <c r="M153" s="64">
        <v>680.68</v>
      </c>
      <c r="N153" s="62">
        <f t="shared" si="51"/>
        <v>83.899913718723042</v>
      </c>
      <c r="O153" s="138"/>
      <c r="P153" s="64">
        <v>2228.143</v>
      </c>
      <c r="Q153" s="62">
        <f t="shared" si="52"/>
        <v>274.63860470849255</v>
      </c>
      <c r="R153" s="98">
        <v>4</v>
      </c>
      <c r="S153" s="65">
        <v>1.5367040208359189E-2</v>
      </c>
      <c r="T153" s="105">
        <v>0</v>
      </c>
      <c r="U153" s="105">
        <v>7.906978183272066E-4</v>
      </c>
      <c r="V153" s="105">
        <v>0.18855736495482883</v>
      </c>
      <c r="W153" s="105">
        <v>2.5422653767520405E-2</v>
      </c>
      <c r="X153" s="105">
        <v>3.8675436766004673E-3</v>
      </c>
      <c r="Y153" s="180">
        <f t="shared" si="53"/>
        <v>0.23400530042563611</v>
      </c>
      <c r="Z153" s="105">
        <v>0</v>
      </c>
      <c r="AA153" s="140">
        <v>9.6602646499976117E-4</v>
      </c>
      <c r="AB153" s="105">
        <v>0.76502867310936418</v>
      </c>
      <c r="AC153" s="192">
        <f t="shared" si="54"/>
        <v>0.76599469957436395</v>
      </c>
    </row>
    <row r="154" spans="1:29" s="10" customFormat="1" x14ac:dyDescent="0.25">
      <c r="A154" s="205">
        <v>7</v>
      </c>
      <c r="B154" s="255">
        <v>229</v>
      </c>
      <c r="C154" s="238" t="s">
        <v>176</v>
      </c>
      <c r="D154" s="90">
        <v>5311</v>
      </c>
      <c r="E154" s="60">
        <v>0</v>
      </c>
      <c r="F154" s="60">
        <v>0</v>
      </c>
      <c r="G154" s="60">
        <v>13530</v>
      </c>
      <c r="H154" s="148">
        <v>13530</v>
      </c>
      <c r="I154" s="98"/>
      <c r="J154" s="64">
        <v>3862.84</v>
      </c>
      <c r="K154" s="62">
        <f t="shared" si="50"/>
        <v>285.50184774575018</v>
      </c>
      <c r="L154" s="63"/>
      <c r="M154" s="64">
        <v>902.66</v>
      </c>
      <c r="N154" s="62">
        <f t="shared" si="51"/>
        <v>66.715447154471548</v>
      </c>
      <c r="O154" s="67"/>
      <c r="P154" s="64">
        <v>2960.18</v>
      </c>
      <c r="Q154" s="62">
        <f t="shared" si="52"/>
        <v>218.78640059127864</v>
      </c>
      <c r="R154" s="91"/>
      <c r="S154" s="65">
        <v>1.9299272038189517E-2</v>
      </c>
      <c r="T154" s="66">
        <v>0</v>
      </c>
      <c r="U154" s="66">
        <v>2.8476457735759182E-4</v>
      </c>
      <c r="V154" s="66">
        <v>0.20903273239378281</v>
      </c>
      <c r="W154" s="66">
        <v>5.0610431703099271E-3</v>
      </c>
      <c r="X154" s="66">
        <v>0</v>
      </c>
      <c r="Y154" s="180">
        <f t="shared" si="53"/>
        <v>0.23367781217963984</v>
      </c>
      <c r="Z154" s="66">
        <v>0</v>
      </c>
      <c r="AA154" s="140">
        <v>1.1364695405452982E-3</v>
      </c>
      <c r="AB154" s="66">
        <v>0.76518571827981485</v>
      </c>
      <c r="AC154" s="192">
        <f t="shared" si="54"/>
        <v>0.7663221878203601</v>
      </c>
    </row>
    <row r="155" spans="1:29" s="10" customFormat="1" x14ac:dyDescent="0.25">
      <c r="A155" s="205">
        <v>7</v>
      </c>
      <c r="B155" s="255">
        <v>550</v>
      </c>
      <c r="C155" s="238" t="s">
        <v>177</v>
      </c>
      <c r="D155" s="90">
        <v>3614</v>
      </c>
      <c r="E155" s="60">
        <v>0</v>
      </c>
      <c r="F155" s="60">
        <v>1200</v>
      </c>
      <c r="G155" s="60">
        <v>3519</v>
      </c>
      <c r="H155" s="148">
        <v>4019</v>
      </c>
      <c r="I155" s="98">
        <v>1</v>
      </c>
      <c r="J155" s="64">
        <v>1438.317</v>
      </c>
      <c r="K155" s="62">
        <f t="shared" si="50"/>
        <v>357.87932321473005</v>
      </c>
      <c r="L155" s="63">
        <v>4</v>
      </c>
      <c r="M155" s="64">
        <v>330.59</v>
      </c>
      <c r="N155" s="62">
        <f t="shared" si="51"/>
        <v>82.256780293605374</v>
      </c>
      <c r="O155" s="138"/>
      <c r="P155" s="64">
        <v>1107.7270000000001</v>
      </c>
      <c r="Q155" s="62">
        <f t="shared" si="52"/>
        <v>275.62254292112465</v>
      </c>
      <c r="R155" s="157">
        <v>4</v>
      </c>
      <c r="S155" s="65">
        <v>1.3481033735956677E-2</v>
      </c>
      <c r="T155" s="66">
        <v>0</v>
      </c>
      <c r="U155" s="66">
        <v>0</v>
      </c>
      <c r="V155" s="66">
        <v>0.21636398652035677</v>
      </c>
      <c r="W155" s="66">
        <v>0</v>
      </c>
      <c r="X155" s="66">
        <v>0</v>
      </c>
      <c r="Y155" s="180">
        <f t="shared" si="53"/>
        <v>0.22984502025631345</v>
      </c>
      <c r="Z155" s="66">
        <v>0</v>
      </c>
      <c r="AA155" s="140">
        <v>0</v>
      </c>
      <c r="AB155" s="66">
        <v>0.77015497974368663</v>
      </c>
      <c r="AC155" s="192">
        <f t="shared" si="54"/>
        <v>0.77015497974368663</v>
      </c>
    </row>
    <row r="156" spans="1:29" s="10" customFormat="1" x14ac:dyDescent="0.25">
      <c r="A156" s="211">
        <v>7</v>
      </c>
      <c r="B156" s="255">
        <v>296</v>
      </c>
      <c r="C156" s="238" t="s">
        <v>178</v>
      </c>
      <c r="D156" s="90">
        <v>9698</v>
      </c>
      <c r="E156" s="60">
        <v>91</v>
      </c>
      <c r="F156" s="60">
        <v>2943</v>
      </c>
      <c r="G156" s="60">
        <v>18227</v>
      </c>
      <c r="H156" s="148">
        <v>19453.25</v>
      </c>
      <c r="I156" s="98">
        <v>1</v>
      </c>
      <c r="J156" s="64">
        <v>4909.78</v>
      </c>
      <c r="K156" s="62">
        <f t="shared" si="50"/>
        <v>252.38867541413387</v>
      </c>
      <c r="L156" s="63">
        <v>5</v>
      </c>
      <c r="M156" s="64">
        <v>1065.25</v>
      </c>
      <c r="N156" s="62">
        <f t="shared" si="51"/>
        <v>54.759487489237017</v>
      </c>
      <c r="O156" s="63"/>
      <c r="P156" s="64">
        <v>3844.53</v>
      </c>
      <c r="Q156" s="62">
        <f t="shared" si="52"/>
        <v>197.62918792489685</v>
      </c>
      <c r="R156" s="157">
        <v>5</v>
      </c>
      <c r="S156" s="65">
        <v>2.0455091674168702E-2</v>
      </c>
      <c r="T156" s="66">
        <v>0</v>
      </c>
      <c r="U156" s="66">
        <v>6.9249538675867348E-4</v>
      </c>
      <c r="V156" s="66">
        <v>0.19581732786397762</v>
      </c>
      <c r="W156" s="66">
        <v>0</v>
      </c>
      <c r="X156" s="66">
        <v>0</v>
      </c>
      <c r="Y156" s="180">
        <f t="shared" si="53"/>
        <v>0.21696491492490499</v>
      </c>
      <c r="Z156" s="66">
        <v>0</v>
      </c>
      <c r="AA156" s="66">
        <v>0</v>
      </c>
      <c r="AB156" s="66">
        <v>0.78303508507509512</v>
      </c>
      <c r="AC156" s="192">
        <f t="shared" si="54"/>
        <v>0.78303508507509512</v>
      </c>
    </row>
    <row r="157" spans="1:29" s="10" customFormat="1" x14ac:dyDescent="0.25">
      <c r="A157" s="209">
        <v>7</v>
      </c>
      <c r="B157" s="255">
        <v>275</v>
      </c>
      <c r="C157" s="238" t="s">
        <v>179</v>
      </c>
      <c r="D157" s="90">
        <v>5560</v>
      </c>
      <c r="E157" s="60">
        <v>400</v>
      </c>
      <c r="F157" s="60">
        <v>0</v>
      </c>
      <c r="G157" s="60">
        <v>14649</v>
      </c>
      <c r="H157" s="148">
        <v>14649</v>
      </c>
      <c r="I157" s="98"/>
      <c r="J157" s="64">
        <v>6134.1</v>
      </c>
      <c r="K157" s="62">
        <f t="shared" si="50"/>
        <v>418.73848044235103</v>
      </c>
      <c r="L157" s="67"/>
      <c r="M157" s="64">
        <v>1262.69</v>
      </c>
      <c r="N157" s="62">
        <f t="shared" si="51"/>
        <v>86.19632739436139</v>
      </c>
      <c r="O157" s="63"/>
      <c r="P157" s="64">
        <v>4871.41</v>
      </c>
      <c r="Q157" s="62">
        <f t="shared" si="52"/>
        <v>332.54215304798964</v>
      </c>
      <c r="R157" s="98"/>
      <c r="S157" s="65">
        <v>1.3159224662134624E-2</v>
      </c>
      <c r="T157" s="66">
        <v>0</v>
      </c>
      <c r="U157" s="66">
        <v>2.0834352227710663E-2</v>
      </c>
      <c r="V157" s="66">
        <v>0.11318856882020181</v>
      </c>
      <c r="W157" s="66">
        <v>5.866549290034398E-2</v>
      </c>
      <c r="X157" s="66">
        <v>0</v>
      </c>
      <c r="Y157" s="180">
        <f t="shared" si="53"/>
        <v>0.20584763861039107</v>
      </c>
      <c r="Z157" s="66">
        <v>0</v>
      </c>
      <c r="AA157" s="66">
        <v>0</v>
      </c>
      <c r="AB157" s="66">
        <v>0.79415236138960887</v>
      </c>
      <c r="AC157" s="192">
        <f t="shared" si="54"/>
        <v>0.79415236138960887</v>
      </c>
    </row>
    <row r="158" spans="1:29" s="10" customFormat="1" x14ac:dyDescent="0.25">
      <c r="A158" s="205">
        <v>7</v>
      </c>
      <c r="B158" s="255">
        <v>854</v>
      </c>
      <c r="C158" s="238" t="s">
        <v>180</v>
      </c>
      <c r="D158" s="90">
        <v>5040</v>
      </c>
      <c r="E158" s="60">
        <v>0</v>
      </c>
      <c r="F158" s="60">
        <v>0</v>
      </c>
      <c r="G158" s="60">
        <v>11934</v>
      </c>
      <c r="H158" s="148">
        <v>11934</v>
      </c>
      <c r="I158" s="98"/>
      <c r="J158" s="64">
        <v>4663.0200000000004</v>
      </c>
      <c r="K158" s="62">
        <f t="shared" si="50"/>
        <v>390.73403720462545</v>
      </c>
      <c r="L158" s="63"/>
      <c r="M158" s="64">
        <v>937.97</v>
      </c>
      <c r="N158" s="62">
        <f t="shared" si="51"/>
        <v>78.596447125858887</v>
      </c>
      <c r="O158" s="138"/>
      <c r="P158" s="64">
        <v>3725.05</v>
      </c>
      <c r="Q158" s="62">
        <f t="shared" si="52"/>
        <v>312.13759007876655</v>
      </c>
      <c r="R158" s="139"/>
      <c r="S158" s="65">
        <v>1.4102448627713371E-2</v>
      </c>
      <c r="T158" s="66">
        <v>0</v>
      </c>
      <c r="U158" s="66">
        <v>3.9727472753708963E-2</v>
      </c>
      <c r="V158" s="66">
        <v>0.12011314555802892</v>
      </c>
      <c r="W158" s="66">
        <v>2.424394491123778E-2</v>
      </c>
      <c r="X158" s="66">
        <v>2.963744526079665E-3</v>
      </c>
      <c r="Y158" s="180">
        <f t="shared" si="53"/>
        <v>0.20115075637676869</v>
      </c>
      <c r="Z158" s="66">
        <v>0</v>
      </c>
      <c r="AA158" s="140">
        <v>7.4200839799100143E-4</v>
      </c>
      <c r="AB158" s="66">
        <v>0.7981072352252403</v>
      </c>
      <c r="AC158" s="192">
        <f t="shared" si="54"/>
        <v>0.79884924362323129</v>
      </c>
    </row>
    <row r="159" spans="1:29" s="10" customFormat="1" x14ac:dyDescent="0.25">
      <c r="A159" s="205">
        <v>7</v>
      </c>
      <c r="B159" s="255">
        <v>230</v>
      </c>
      <c r="C159" s="238" t="s">
        <v>181</v>
      </c>
      <c r="D159" s="90">
        <v>1218</v>
      </c>
      <c r="E159" s="60">
        <v>0</v>
      </c>
      <c r="F159" s="60">
        <v>100</v>
      </c>
      <c r="G159" s="60">
        <v>2803</v>
      </c>
      <c r="H159" s="148">
        <v>2844.6666666666665</v>
      </c>
      <c r="I159" s="91">
        <v>1</v>
      </c>
      <c r="J159" s="64">
        <v>942.18700000000001</v>
      </c>
      <c r="K159" s="62">
        <f t="shared" si="50"/>
        <v>331.21174127021328</v>
      </c>
      <c r="L159" s="67">
        <v>4</v>
      </c>
      <c r="M159" s="64">
        <v>186.5</v>
      </c>
      <c r="N159" s="62">
        <f t="shared" si="51"/>
        <v>65.56128427466605</v>
      </c>
      <c r="O159" s="67"/>
      <c r="P159" s="64">
        <v>755.68700000000001</v>
      </c>
      <c r="Q159" s="62">
        <f t="shared" si="52"/>
        <v>265.65045699554724</v>
      </c>
      <c r="R159" s="98">
        <v>4</v>
      </c>
      <c r="S159" s="65">
        <v>1.638740504804248E-2</v>
      </c>
      <c r="T159" s="105">
        <v>0</v>
      </c>
      <c r="U159" s="105">
        <v>1.1674964736299695E-3</v>
      </c>
      <c r="V159" s="105">
        <v>0.18038881878013602</v>
      </c>
      <c r="W159" s="105">
        <v>0</v>
      </c>
      <c r="X159" s="105">
        <v>0</v>
      </c>
      <c r="Y159" s="180">
        <f t="shared" si="53"/>
        <v>0.19794372030180846</v>
      </c>
      <c r="Z159" s="105">
        <v>0</v>
      </c>
      <c r="AA159" s="105">
        <v>2.0802664439224911E-3</v>
      </c>
      <c r="AB159" s="105">
        <v>0.79997601325426904</v>
      </c>
      <c r="AC159" s="192">
        <f t="shared" si="54"/>
        <v>0.80205627969819149</v>
      </c>
    </row>
    <row r="160" spans="1:29" s="10" customFormat="1" x14ac:dyDescent="0.25">
      <c r="A160" s="209">
        <v>7</v>
      </c>
      <c r="B160" s="255">
        <v>325</v>
      </c>
      <c r="C160" s="238" t="s">
        <v>182</v>
      </c>
      <c r="D160" s="90">
        <v>3305</v>
      </c>
      <c r="E160" s="60">
        <v>10</v>
      </c>
      <c r="F160" s="60">
        <v>593</v>
      </c>
      <c r="G160" s="60">
        <v>6631</v>
      </c>
      <c r="H160" s="148">
        <v>6878.083333333333</v>
      </c>
      <c r="I160" s="98">
        <v>1</v>
      </c>
      <c r="J160" s="64">
        <v>2245.498</v>
      </c>
      <c r="K160" s="62">
        <f t="shared" si="50"/>
        <v>326.47147339980859</v>
      </c>
      <c r="L160" s="63">
        <v>4</v>
      </c>
      <c r="M160" s="64">
        <v>436.51</v>
      </c>
      <c r="N160" s="62">
        <f t="shared" si="51"/>
        <v>63.463901038322213</v>
      </c>
      <c r="O160" s="67"/>
      <c r="P160" s="64">
        <v>1808.9880000000001</v>
      </c>
      <c r="Q160" s="62">
        <f t="shared" si="52"/>
        <v>263.00757236148638</v>
      </c>
      <c r="R160" s="139">
        <v>4</v>
      </c>
      <c r="S160" s="65">
        <v>1.6272559583664737E-2</v>
      </c>
      <c r="T160" s="66">
        <v>0</v>
      </c>
      <c r="U160" s="66">
        <v>0</v>
      </c>
      <c r="V160" s="66">
        <v>0.17812084446300999</v>
      </c>
      <c r="W160" s="66">
        <v>0</v>
      </c>
      <c r="X160" s="66">
        <v>0</v>
      </c>
      <c r="Y160" s="180">
        <f t="shared" si="53"/>
        <v>0.19439340404667474</v>
      </c>
      <c r="Z160" s="66">
        <v>0</v>
      </c>
      <c r="AA160" s="140">
        <v>7.2500621243038292E-3</v>
      </c>
      <c r="AB160" s="66">
        <v>0.7983565338290215</v>
      </c>
      <c r="AC160" s="192">
        <f t="shared" si="54"/>
        <v>0.80560659595332529</v>
      </c>
    </row>
    <row r="161" spans="1:29" s="10" customFormat="1" x14ac:dyDescent="0.25">
      <c r="A161" s="211">
        <v>7</v>
      </c>
      <c r="B161" s="255">
        <v>287</v>
      </c>
      <c r="C161" s="238" t="s">
        <v>183</v>
      </c>
      <c r="D161" s="90">
        <v>1115</v>
      </c>
      <c r="E161" s="60">
        <v>25</v>
      </c>
      <c r="F161" s="60">
        <v>0</v>
      </c>
      <c r="G161" s="60">
        <v>2867</v>
      </c>
      <c r="H161" s="148">
        <v>2867</v>
      </c>
      <c r="I161" s="98"/>
      <c r="J161" s="64">
        <v>924.75</v>
      </c>
      <c r="K161" s="62">
        <f t="shared" si="50"/>
        <v>322.54970352284619</v>
      </c>
      <c r="L161" s="63">
        <v>4</v>
      </c>
      <c r="M161" s="64">
        <v>176.21</v>
      </c>
      <c r="N161" s="62">
        <f t="shared" si="51"/>
        <v>61.461457970003487</v>
      </c>
      <c r="O161" s="138"/>
      <c r="P161" s="64">
        <v>748.54</v>
      </c>
      <c r="Q161" s="62">
        <f t="shared" si="52"/>
        <v>261.08824555284269</v>
      </c>
      <c r="R161" s="139">
        <v>4</v>
      </c>
      <c r="S161" s="65">
        <v>1.7085698837523654E-2</v>
      </c>
      <c r="T161" s="66">
        <v>0</v>
      </c>
      <c r="U161" s="66">
        <v>1.0813733441470668E-3</v>
      </c>
      <c r="V161" s="66">
        <v>0.17238172479048391</v>
      </c>
      <c r="W161" s="66">
        <v>0</v>
      </c>
      <c r="X161" s="66">
        <v>0</v>
      </c>
      <c r="Y161" s="180">
        <f t="shared" si="53"/>
        <v>0.19054879697215463</v>
      </c>
      <c r="Z161" s="66">
        <v>0</v>
      </c>
      <c r="AA161" s="140">
        <v>1.9789132197891323E-3</v>
      </c>
      <c r="AB161" s="66">
        <v>0.8074722898080563</v>
      </c>
      <c r="AC161" s="192">
        <f t="shared" si="54"/>
        <v>0.80945120302784546</v>
      </c>
    </row>
    <row r="162" spans="1:29" s="10" customFormat="1" x14ac:dyDescent="0.25">
      <c r="A162" s="205">
        <v>7</v>
      </c>
      <c r="B162" s="255">
        <v>249</v>
      </c>
      <c r="C162" s="238" t="s">
        <v>184</v>
      </c>
      <c r="D162" s="90">
        <v>9628</v>
      </c>
      <c r="E162" s="60">
        <v>800</v>
      </c>
      <c r="F162" s="60">
        <v>108</v>
      </c>
      <c r="G162" s="60">
        <v>22061</v>
      </c>
      <c r="H162" s="148">
        <v>22106</v>
      </c>
      <c r="I162" s="98">
        <v>1</v>
      </c>
      <c r="J162" s="64">
        <v>7073.3310000000001</v>
      </c>
      <c r="K162" s="62">
        <f t="shared" si="50"/>
        <v>319.97335565004977</v>
      </c>
      <c r="L162" s="67">
        <v>4</v>
      </c>
      <c r="M162" s="64">
        <v>1337.75</v>
      </c>
      <c r="N162" s="62">
        <f t="shared" si="51"/>
        <v>60.515244729937571</v>
      </c>
      <c r="O162" s="138"/>
      <c r="P162" s="64">
        <v>5735.5810000000001</v>
      </c>
      <c r="Q162" s="62">
        <f t="shared" si="52"/>
        <v>259.45811092011218</v>
      </c>
      <c r="R162" s="98">
        <v>4</v>
      </c>
      <c r="S162" s="65">
        <v>1.7185679561722757E-2</v>
      </c>
      <c r="T162" s="66">
        <v>0</v>
      </c>
      <c r="U162" s="66">
        <v>1.7672013369655681E-2</v>
      </c>
      <c r="V162" s="66">
        <v>0.14990391372890649</v>
      </c>
      <c r="W162" s="66">
        <v>0</v>
      </c>
      <c r="X162" s="66">
        <v>4.3642804217701673E-3</v>
      </c>
      <c r="Y162" s="180">
        <f t="shared" si="53"/>
        <v>0.18912588708205511</v>
      </c>
      <c r="Z162" s="66">
        <v>0</v>
      </c>
      <c r="AA162" s="140">
        <v>0</v>
      </c>
      <c r="AB162" s="66">
        <v>0.81087411291794487</v>
      </c>
      <c r="AC162" s="192">
        <f t="shared" si="54"/>
        <v>0.81087411291794487</v>
      </c>
    </row>
    <row r="163" spans="1:29" s="10" customFormat="1" x14ac:dyDescent="0.25">
      <c r="A163" s="211">
        <v>7</v>
      </c>
      <c r="B163" s="255">
        <v>321</v>
      </c>
      <c r="C163" s="238" t="s">
        <v>185</v>
      </c>
      <c r="D163" s="90">
        <v>3988</v>
      </c>
      <c r="E163" s="60">
        <v>410</v>
      </c>
      <c r="F163" s="60">
        <v>0</v>
      </c>
      <c r="G163" s="60">
        <v>12108</v>
      </c>
      <c r="H163" s="148">
        <v>12108</v>
      </c>
      <c r="I163" s="98"/>
      <c r="J163" s="64">
        <v>3838.04</v>
      </c>
      <c r="K163" s="62">
        <f t="shared" si="50"/>
        <v>316.98381235546748</v>
      </c>
      <c r="L163" s="67">
        <v>4</v>
      </c>
      <c r="M163" s="64">
        <v>696.88</v>
      </c>
      <c r="N163" s="62">
        <f t="shared" si="51"/>
        <v>57.555335315493892</v>
      </c>
      <c r="O163" s="138"/>
      <c r="P163" s="64">
        <v>3141.16</v>
      </c>
      <c r="Q163" s="62">
        <f t="shared" si="52"/>
        <v>259.42847703997359</v>
      </c>
      <c r="R163" s="98">
        <v>4</v>
      </c>
      <c r="S163" s="65">
        <v>1.7383873018519871E-2</v>
      </c>
      <c r="T163" s="66">
        <v>0</v>
      </c>
      <c r="U163" s="66">
        <v>0</v>
      </c>
      <c r="V163" s="66">
        <v>0.16133234671863766</v>
      </c>
      <c r="W163" s="66">
        <v>0</v>
      </c>
      <c r="X163" s="66">
        <v>2.855624224864775E-3</v>
      </c>
      <c r="Y163" s="180">
        <f t="shared" si="53"/>
        <v>0.18157184396202231</v>
      </c>
      <c r="Z163" s="66">
        <v>0</v>
      </c>
      <c r="AA163" s="140">
        <v>3.1787057977509354E-4</v>
      </c>
      <c r="AB163" s="66">
        <v>0.81811028545820264</v>
      </c>
      <c r="AC163" s="192">
        <f t="shared" si="54"/>
        <v>0.81842815603797769</v>
      </c>
    </row>
    <row r="164" spans="1:29" s="10" customFormat="1" x14ac:dyDescent="0.25">
      <c r="A164" s="211">
        <v>7</v>
      </c>
      <c r="B164" s="255">
        <v>510</v>
      </c>
      <c r="C164" s="238" t="s">
        <v>186</v>
      </c>
      <c r="D164" s="90">
        <v>4322</v>
      </c>
      <c r="E164" s="60">
        <v>0</v>
      </c>
      <c r="F164" s="60">
        <v>0</v>
      </c>
      <c r="G164" s="60">
        <v>10535</v>
      </c>
      <c r="H164" s="148">
        <v>10535</v>
      </c>
      <c r="I164" s="98"/>
      <c r="J164" s="64">
        <v>3345.8159999999998</v>
      </c>
      <c r="K164" s="62">
        <f t="shared" si="50"/>
        <v>317.59050783103942</v>
      </c>
      <c r="L164" s="67">
        <v>4</v>
      </c>
      <c r="M164" s="64">
        <v>604.91</v>
      </c>
      <c r="N164" s="62">
        <f t="shared" si="51"/>
        <v>57.419079259610818</v>
      </c>
      <c r="O164" s="67"/>
      <c r="P164" s="64">
        <v>2740.9059999999999</v>
      </c>
      <c r="Q164" s="62">
        <f t="shared" si="52"/>
        <v>260.17142857142858</v>
      </c>
      <c r="R164" s="98">
        <v>4</v>
      </c>
      <c r="S164" s="65">
        <v>1.7350027616581425E-2</v>
      </c>
      <c r="T164" s="66">
        <v>0</v>
      </c>
      <c r="U164" s="66">
        <v>0</v>
      </c>
      <c r="V164" s="66">
        <v>0.16344592768998656</v>
      </c>
      <c r="W164" s="66">
        <v>0</v>
      </c>
      <c r="X164" s="66">
        <v>0</v>
      </c>
      <c r="Y164" s="180">
        <f t="shared" si="53"/>
        <v>0.18079595530656797</v>
      </c>
      <c r="Z164" s="66">
        <v>0</v>
      </c>
      <c r="AA164" s="66">
        <v>0</v>
      </c>
      <c r="AB164" s="66">
        <v>0.81920404469343211</v>
      </c>
      <c r="AC164" s="192">
        <f t="shared" si="54"/>
        <v>0.81920404469343211</v>
      </c>
    </row>
    <row r="165" spans="1:29" s="10" customFormat="1" x14ac:dyDescent="0.25">
      <c r="A165" s="205">
        <v>7</v>
      </c>
      <c r="B165" s="255">
        <v>981</v>
      </c>
      <c r="C165" s="238" t="s">
        <v>187</v>
      </c>
      <c r="D165" s="90">
        <v>338</v>
      </c>
      <c r="E165" s="60">
        <v>0</v>
      </c>
      <c r="F165" s="60">
        <v>0</v>
      </c>
      <c r="G165" s="60">
        <v>846</v>
      </c>
      <c r="H165" s="148">
        <v>846</v>
      </c>
      <c r="I165" s="98"/>
      <c r="J165" s="64">
        <v>275.69</v>
      </c>
      <c r="K165" s="62">
        <f t="shared" si="50"/>
        <v>325.87470449172577</v>
      </c>
      <c r="L165" s="67">
        <v>4</v>
      </c>
      <c r="M165" s="64">
        <v>48.04</v>
      </c>
      <c r="N165" s="62">
        <f t="shared" si="51"/>
        <v>56.784869976359339</v>
      </c>
      <c r="O165" s="138"/>
      <c r="P165" s="64">
        <v>227.65</v>
      </c>
      <c r="Q165" s="62">
        <f t="shared" si="52"/>
        <v>269.08983451536642</v>
      </c>
      <c r="R165" s="98">
        <v>4</v>
      </c>
      <c r="S165" s="65">
        <v>1.6903043273241686E-2</v>
      </c>
      <c r="T165" s="105">
        <v>0</v>
      </c>
      <c r="U165" s="105">
        <v>0</v>
      </c>
      <c r="V165" s="105">
        <v>0.15735064746635716</v>
      </c>
      <c r="W165" s="105">
        <v>0</v>
      </c>
      <c r="X165" s="105">
        <v>0</v>
      </c>
      <c r="Y165" s="180">
        <f t="shared" si="53"/>
        <v>0.17425369073959884</v>
      </c>
      <c r="Z165" s="105">
        <v>0</v>
      </c>
      <c r="AA165" s="140">
        <v>0</v>
      </c>
      <c r="AB165" s="105">
        <v>0.82574630926040116</v>
      </c>
      <c r="AC165" s="192">
        <f t="shared" si="54"/>
        <v>0.82574630926040116</v>
      </c>
    </row>
    <row r="166" spans="1:29" s="10" customFormat="1" x14ac:dyDescent="0.25">
      <c r="A166" s="205">
        <v>7</v>
      </c>
      <c r="B166" s="255">
        <v>975</v>
      </c>
      <c r="C166" s="250" t="s">
        <v>188</v>
      </c>
      <c r="D166" s="90">
        <v>189</v>
      </c>
      <c r="E166" s="60">
        <v>0</v>
      </c>
      <c r="F166" s="60">
        <v>0</v>
      </c>
      <c r="G166" s="60">
        <v>458</v>
      </c>
      <c r="H166" s="148">
        <v>458</v>
      </c>
      <c r="I166" s="98"/>
      <c r="J166" s="64">
        <v>143.339</v>
      </c>
      <c r="K166" s="62">
        <f t="shared" si="50"/>
        <v>312.96724890829694</v>
      </c>
      <c r="L166" s="63">
        <v>4</v>
      </c>
      <c r="M166" s="64">
        <v>24.33</v>
      </c>
      <c r="N166" s="62">
        <f t="shared" si="51"/>
        <v>53.122270742358076</v>
      </c>
      <c r="O166" s="138"/>
      <c r="P166" s="64">
        <v>119.009</v>
      </c>
      <c r="Q166" s="62">
        <f t="shared" si="52"/>
        <v>259.84497816593887</v>
      </c>
      <c r="R166" s="139">
        <v>4</v>
      </c>
      <c r="S166" s="65">
        <v>1.7580700297895199E-2</v>
      </c>
      <c r="T166" s="66">
        <v>0</v>
      </c>
      <c r="U166" s="66">
        <v>0</v>
      </c>
      <c r="V166" s="66">
        <v>0.15215677519725965</v>
      </c>
      <c r="W166" s="66">
        <v>0</v>
      </c>
      <c r="X166" s="66">
        <v>0</v>
      </c>
      <c r="Y166" s="180">
        <f t="shared" si="53"/>
        <v>0.16973747549515483</v>
      </c>
      <c r="Z166" s="66">
        <v>0</v>
      </c>
      <c r="AA166" s="140">
        <v>0</v>
      </c>
      <c r="AB166" s="66">
        <v>0.83026252450484517</v>
      </c>
      <c r="AC166" s="192">
        <f t="shared" si="54"/>
        <v>0.83026252450484517</v>
      </c>
    </row>
    <row r="167" spans="1:29" s="10" customFormat="1" x14ac:dyDescent="0.25">
      <c r="A167" s="211">
        <v>7</v>
      </c>
      <c r="B167" s="255">
        <v>502</v>
      </c>
      <c r="C167" s="238" t="s">
        <v>189</v>
      </c>
      <c r="D167" s="90">
        <v>5621</v>
      </c>
      <c r="E167" s="60">
        <v>0</v>
      </c>
      <c r="F167" s="60">
        <v>0</v>
      </c>
      <c r="G167" s="60">
        <v>12067</v>
      </c>
      <c r="H167" s="148">
        <v>12067</v>
      </c>
      <c r="I167" s="91"/>
      <c r="J167" s="64">
        <v>3863.7130000000002</v>
      </c>
      <c r="K167" s="62">
        <f t="shared" si="50"/>
        <v>320.18836496229386</v>
      </c>
      <c r="L167" s="67">
        <v>4</v>
      </c>
      <c r="M167" s="64">
        <v>630.39</v>
      </c>
      <c r="N167" s="62">
        <f t="shared" si="51"/>
        <v>52.240822076738212</v>
      </c>
      <c r="O167" s="138"/>
      <c r="P167" s="64">
        <v>3233.3229999999999</v>
      </c>
      <c r="Q167" s="62">
        <f t="shared" si="52"/>
        <v>267.94754288555566</v>
      </c>
      <c r="R167" s="98">
        <v>4</v>
      </c>
      <c r="S167" s="65">
        <v>1.720883512828204E-2</v>
      </c>
      <c r="T167" s="66">
        <v>0</v>
      </c>
      <c r="U167" s="66">
        <v>0</v>
      </c>
      <c r="V167" s="66">
        <v>0.14594769331987131</v>
      </c>
      <c r="W167" s="66">
        <v>0</v>
      </c>
      <c r="X167" s="66">
        <v>0</v>
      </c>
      <c r="Y167" s="180">
        <f t="shared" si="53"/>
        <v>0.16315652844815334</v>
      </c>
      <c r="Z167" s="66">
        <v>0</v>
      </c>
      <c r="AA167" s="140">
        <v>0</v>
      </c>
      <c r="AB167" s="66">
        <v>0.83684347155184657</v>
      </c>
      <c r="AC167" s="192">
        <f t="shared" si="54"/>
        <v>0.83684347155184657</v>
      </c>
    </row>
    <row r="168" spans="1:29" s="10" customFormat="1" x14ac:dyDescent="0.25">
      <c r="A168" s="209">
        <v>7</v>
      </c>
      <c r="B168" s="255">
        <v>346</v>
      </c>
      <c r="C168" s="238" t="s">
        <v>190</v>
      </c>
      <c r="D168" s="90">
        <v>1683</v>
      </c>
      <c r="E168" s="60">
        <v>0</v>
      </c>
      <c r="F168" s="60">
        <v>0</v>
      </c>
      <c r="G168" s="60">
        <v>4724</v>
      </c>
      <c r="H168" s="148">
        <v>4724</v>
      </c>
      <c r="I168" s="98"/>
      <c r="J168" s="64">
        <v>1113.24</v>
      </c>
      <c r="K168" s="62">
        <f t="shared" si="50"/>
        <v>235.6562235393734</v>
      </c>
      <c r="L168" s="63"/>
      <c r="M168" s="64">
        <v>174.13</v>
      </c>
      <c r="N168" s="62">
        <f t="shared" si="51"/>
        <v>36.860711261642678</v>
      </c>
      <c r="O168" s="63"/>
      <c r="P168" s="64">
        <v>939.11</v>
      </c>
      <c r="Q168" s="62">
        <f t="shared" si="52"/>
        <v>198.79551227773075</v>
      </c>
      <c r="R168" s="157"/>
      <c r="S168" s="65">
        <v>2.3382199705364523E-2</v>
      </c>
      <c r="T168" s="66">
        <v>0</v>
      </c>
      <c r="U168" s="66">
        <v>0</v>
      </c>
      <c r="V168" s="66">
        <v>0.13303510473931945</v>
      </c>
      <c r="W168" s="66">
        <v>0</v>
      </c>
      <c r="X168" s="66">
        <v>0</v>
      </c>
      <c r="Y168" s="180">
        <f t="shared" si="53"/>
        <v>0.15641730444468399</v>
      </c>
      <c r="Z168" s="66">
        <v>0</v>
      </c>
      <c r="AA168" s="66">
        <v>0</v>
      </c>
      <c r="AB168" s="66">
        <v>0.84358269555531606</v>
      </c>
      <c r="AC168" s="192">
        <f t="shared" si="54"/>
        <v>0.84358269555531606</v>
      </c>
    </row>
    <row r="169" spans="1:29" s="10" customFormat="1" x14ac:dyDescent="0.25">
      <c r="A169" s="205">
        <v>7</v>
      </c>
      <c r="B169" s="255">
        <v>503</v>
      </c>
      <c r="C169" s="238" t="s">
        <v>191</v>
      </c>
      <c r="D169" s="90">
        <v>2889</v>
      </c>
      <c r="E169" s="60">
        <v>0</v>
      </c>
      <c r="F169" s="60">
        <v>160</v>
      </c>
      <c r="G169" s="60">
        <v>7865</v>
      </c>
      <c r="H169" s="148">
        <v>7931.666666666667</v>
      </c>
      <c r="I169" s="98">
        <v>1</v>
      </c>
      <c r="J169" s="64">
        <v>2203.08</v>
      </c>
      <c r="K169" s="62">
        <f t="shared" ref="K169:K172" si="55">(J169*1000)/H169</f>
        <v>277.75751208237023</v>
      </c>
      <c r="L169" s="67"/>
      <c r="M169" s="64">
        <v>329.65</v>
      </c>
      <c r="N169" s="62">
        <f t="shared" ref="N169:N172" si="56">(M169*1000)/H169</f>
        <v>41.561252363942003</v>
      </c>
      <c r="O169" s="138"/>
      <c r="P169" s="64">
        <v>1873.43</v>
      </c>
      <c r="Q169" s="62">
        <f t="shared" ref="Q169:Q172" si="57">(P169*1000)/H169</f>
        <v>236.19625971842822</v>
      </c>
      <c r="R169" s="98"/>
      <c r="S169" s="65">
        <v>1.9672458558018777E-2</v>
      </c>
      <c r="T169" s="66">
        <v>0</v>
      </c>
      <c r="U169" s="66">
        <v>0</v>
      </c>
      <c r="V169" s="66">
        <v>0.12720373295568024</v>
      </c>
      <c r="W169" s="66">
        <v>3.0865878678940393E-4</v>
      </c>
      <c r="X169" s="66">
        <v>2.4465747952865987E-3</v>
      </c>
      <c r="Y169" s="180">
        <f t="shared" ref="Y169:Y172" si="58">S169+T169+U169+V169+W169+X169</f>
        <v>0.14963142509577501</v>
      </c>
      <c r="Z169" s="66">
        <v>0</v>
      </c>
      <c r="AA169" s="140">
        <v>2.7234598834359171E-4</v>
      </c>
      <c r="AB169" s="66">
        <v>0.85009622891588144</v>
      </c>
      <c r="AC169" s="192">
        <f t="shared" ref="AC169:AC172" si="59">Z169+AA169+AB169</f>
        <v>0.85036857490422502</v>
      </c>
    </row>
    <row r="170" spans="1:29" s="10" customFormat="1" x14ac:dyDescent="0.25">
      <c r="A170" s="205">
        <v>7</v>
      </c>
      <c r="B170" s="255">
        <v>437</v>
      </c>
      <c r="C170" s="238" t="s">
        <v>192</v>
      </c>
      <c r="D170" s="90">
        <v>3312</v>
      </c>
      <c r="E170" s="60">
        <v>0</v>
      </c>
      <c r="F170" s="60">
        <v>312</v>
      </c>
      <c r="G170" s="60">
        <v>7551</v>
      </c>
      <c r="H170" s="148">
        <v>7681</v>
      </c>
      <c r="I170" s="98">
        <v>1</v>
      </c>
      <c r="J170" s="64">
        <v>3242.5</v>
      </c>
      <c r="K170" s="62">
        <f t="shared" si="55"/>
        <v>422.14555396432758</v>
      </c>
      <c r="L170" s="67"/>
      <c r="M170" s="64">
        <v>479.75</v>
      </c>
      <c r="N170" s="62">
        <f t="shared" si="56"/>
        <v>62.459315193334199</v>
      </c>
      <c r="O170" s="63"/>
      <c r="P170" s="64">
        <v>2762.75</v>
      </c>
      <c r="Q170" s="62">
        <f t="shared" si="57"/>
        <v>359.68623877099338</v>
      </c>
      <c r="R170" s="98"/>
      <c r="S170" s="65">
        <v>1.2832690824980725E-2</v>
      </c>
      <c r="T170" s="66">
        <v>0</v>
      </c>
      <c r="U170" s="66">
        <v>2.5662297609868927E-2</v>
      </c>
      <c r="V170" s="66">
        <v>9.21171935235158E-2</v>
      </c>
      <c r="W170" s="66">
        <v>1.7344641480339245E-2</v>
      </c>
      <c r="X170" s="66">
        <v>0</v>
      </c>
      <c r="Y170" s="180">
        <f t="shared" si="58"/>
        <v>0.14795682343870467</v>
      </c>
      <c r="Z170" s="66">
        <v>0</v>
      </c>
      <c r="AA170" s="66">
        <v>0</v>
      </c>
      <c r="AB170" s="66">
        <v>0.85204317656129525</v>
      </c>
      <c r="AC170" s="192">
        <f t="shared" si="59"/>
        <v>0.85204317656129525</v>
      </c>
    </row>
    <row r="171" spans="1:29" s="10" customFormat="1" x14ac:dyDescent="0.25">
      <c r="A171" s="209">
        <v>7</v>
      </c>
      <c r="B171" s="255">
        <v>192</v>
      </c>
      <c r="C171" s="238" t="s">
        <v>193</v>
      </c>
      <c r="D171" s="90">
        <v>2451</v>
      </c>
      <c r="E171" s="60">
        <v>0</v>
      </c>
      <c r="F171" s="60">
        <v>639</v>
      </c>
      <c r="G171" s="60">
        <v>5223</v>
      </c>
      <c r="H171" s="148">
        <v>5489.25</v>
      </c>
      <c r="I171" s="98">
        <v>1</v>
      </c>
      <c r="J171" s="64">
        <v>1681.46</v>
      </c>
      <c r="K171" s="62">
        <f t="shared" si="55"/>
        <v>306.31871384979735</v>
      </c>
      <c r="L171" s="63">
        <v>4</v>
      </c>
      <c r="M171" s="64">
        <v>244.68</v>
      </c>
      <c r="N171" s="62">
        <f t="shared" si="56"/>
        <v>44.574395409208911</v>
      </c>
      <c r="O171" s="138"/>
      <c r="P171" s="64">
        <v>1436.78</v>
      </c>
      <c r="Q171" s="62">
        <f t="shared" si="57"/>
        <v>261.74431844058842</v>
      </c>
      <c r="R171" s="157">
        <v>4</v>
      </c>
      <c r="S171" s="65">
        <v>1.7116077694384644E-2</v>
      </c>
      <c r="T171" s="66">
        <v>0</v>
      </c>
      <c r="U171" s="66">
        <v>0</v>
      </c>
      <c r="V171" s="66">
        <v>9.2639729758662123E-2</v>
      </c>
      <c r="W171" s="66">
        <v>3.222199754974843E-2</v>
      </c>
      <c r="X171" s="66">
        <v>3.5385914621816755E-3</v>
      </c>
      <c r="Y171" s="180">
        <f t="shared" si="58"/>
        <v>0.14551639646497688</v>
      </c>
      <c r="Z171" s="66">
        <v>0</v>
      </c>
      <c r="AA171" s="140">
        <v>3.5504858872646389E-3</v>
      </c>
      <c r="AB171" s="66">
        <v>0.85093311764775847</v>
      </c>
      <c r="AC171" s="192">
        <f t="shared" si="59"/>
        <v>0.85448360353502306</v>
      </c>
    </row>
    <row r="172" spans="1:29" s="10" customFormat="1" ht="15.75" thickBot="1" x14ac:dyDescent="0.3">
      <c r="A172" s="312">
        <v>7</v>
      </c>
      <c r="B172" s="256">
        <v>976</v>
      </c>
      <c r="C172" s="251" t="s">
        <v>195</v>
      </c>
      <c r="D172" s="92">
        <v>260</v>
      </c>
      <c r="E172" s="69">
        <v>3</v>
      </c>
      <c r="F172" s="69">
        <v>0</v>
      </c>
      <c r="G172" s="69">
        <v>735</v>
      </c>
      <c r="H172" s="149">
        <v>735</v>
      </c>
      <c r="I172" s="130"/>
      <c r="J172" s="71">
        <v>196.244</v>
      </c>
      <c r="K172" s="70">
        <f t="shared" si="55"/>
        <v>266.99863945578232</v>
      </c>
      <c r="L172" s="93">
        <v>4</v>
      </c>
      <c r="M172" s="71">
        <v>7.62</v>
      </c>
      <c r="N172" s="70">
        <f t="shared" si="56"/>
        <v>10.36734693877551</v>
      </c>
      <c r="O172" s="150"/>
      <c r="P172" s="71">
        <v>188.624</v>
      </c>
      <c r="Q172" s="70">
        <f t="shared" si="57"/>
        <v>256.63129251700678</v>
      </c>
      <c r="R172" s="130">
        <v>4</v>
      </c>
      <c r="S172" s="72">
        <v>2.0637573632824441E-2</v>
      </c>
      <c r="T172" s="120">
        <v>0</v>
      </c>
      <c r="U172" s="120">
        <v>0</v>
      </c>
      <c r="V172" s="120">
        <v>1.8191638980045249E-2</v>
      </c>
      <c r="W172" s="120">
        <v>0</v>
      </c>
      <c r="X172" s="120">
        <v>0</v>
      </c>
      <c r="Y172" s="181">
        <f t="shared" si="58"/>
        <v>3.8829212612869687E-2</v>
      </c>
      <c r="Z172" s="120">
        <v>0</v>
      </c>
      <c r="AA172" s="152">
        <v>0</v>
      </c>
      <c r="AB172" s="120">
        <v>0.96117078738713024</v>
      </c>
      <c r="AC172" s="193">
        <f t="shared" si="59"/>
        <v>0.96117078738713024</v>
      </c>
    </row>
    <row r="173" spans="1:29" s="2" customFormat="1" ht="15.75" thickBot="1" x14ac:dyDescent="0.3">
      <c r="A173" s="136"/>
      <c r="B173" s="257"/>
      <c r="C173" s="240"/>
      <c r="D173" s="234"/>
      <c r="E173" s="95"/>
      <c r="F173" s="95"/>
      <c r="G173" s="96"/>
      <c r="H173" s="44"/>
      <c r="I173" s="99"/>
      <c r="J173" s="231"/>
      <c r="K173" s="75"/>
      <c r="L173" s="100"/>
      <c r="M173" s="76"/>
      <c r="N173" s="77"/>
      <c r="O173" s="78"/>
      <c r="P173" s="79"/>
      <c r="Q173" s="77"/>
      <c r="R173" s="100"/>
      <c r="S173" s="81"/>
      <c r="T173" s="101"/>
      <c r="U173" s="101"/>
      <c r="V173" s="101"/>
      <c r="W173" s="101"/>
      <c r="X173" s="201" t="s">
        <v>84</v>
      </c>
      <c r="Y173" s="182">
        <f>SUM(Y104:Y172)/69</f>
        <v>0.29723882273804253</v>
      </c>
      <c r="Z173" s="101"/>
      <c r="AA173" s="81"/>
      <c r="AB173" s="101"/>
      <c r="AC173" s="195"/>
    </row>
    <row r="174" spans="1:29" s="2" customFormat="1" ht="15.75" thickBot="1" x14ac:dyDescent="0.3">
      <c r="A174" s="136"/>
      <c r="B174" s="257"/>
      <c r="C174" s="237" t="s">
        <v>272</v>
      </c>
      <c r="D174" s="234"/>
      <c r="E174" s="95"/>
      <c r="F174" s="95"/>
      <c r="G174" s="96"/>
      <c r="H174" s="44"/>
      <c r="I174" s="99"/>
      <c r="J174" s="231"/>
      <c r="K174" s="75"/>
      <c r="L174" s="100"/>
      <c r="M174" s="76"/>
      <c r="N174" s="77"/>
      <c r="O174" s="78"/>
      <c r="P174" s="79"/>
      <c r="Q174" s="77"/>
      <c r="R174" s="100"/>
      <c r="S174" s="81"/>
      <c r="T174" s="101"/>
      <c r="U174" s="101"/>
      <c r="V174" s="101"/>
      <c r="W174" s="101"/>
      <c r="X174" s="101"/>
      <c r="Y174" s="183"/>
      <c r="Z174" s="101"/>
      <c r="AA174" s="81"/>
      <c r="AB174" s="101"/>
      <c r="AC174" s="195"/>
    </row>
    <row r="175" spans="1:29" s="10" customFormat="1" x14ac:dyDescent="0.25">
      <c r="A175" s="212">
        <v>8</v>
      </c>
      <c r="B175" s="258">
        <v>847</v>
      </c>
      <c r="C175" s="242" t="s">
        <v>196</v>
      </c>
      <c r="D175" s="83">
        <v>795</v>
      </c>
      <c r="E175" s="84">
        <v>0</v>
      </c>
      <c r="F175" s="84">
        <v>0</v>
      </c>
      <c r="G175" s="84">
        <v>616</v>
      </c>
      <c r="H175" s="146">
        <v>616</v>
      </c>
      <c r="I175" s="102"/>
      <c r="J175" s="88">
        <v>293.774</v>
      </c>
      <c r="K175" s="86">
        <f t="shared" ref="K175:K212" si="60">(J175*1000)/H175</f>
        <v>476.90584415584414</v>
      </c>
      <c r="L175" s="103" t="s">
        <v>96</v>
      </c>
      <c r="M175" s="88">
        <v>103.36</v>
      </c>
      <c r="N175" s="86">
        <f t="shared" ref="N175:N212" si="61">(M175*1000)/H175</f>
        <v>167.79220779220779</v>
      </c>
      <c r="O175" s="103"/>
      <c r="P175" s="88">
        <v>190.41399999999999</v>
      </c>
      <c r="Q175" s="86">
        <f t="shared" ref="Q175:Q212" si="62">(P175*1000)/H175</f>
        <v>309.11363636363637</v>
      </c>
      <c r="R175" s="102">
        <v>4</v>
      </c>
      <c r="S175" s="89">
        <v>1.153948273162363E-2</v>
      </c>
      <c r="T175" s="97">
        <v>0</v>
      </c>
      <c r="U175" s="97">
        <v>0</v>
      </c>
      <c r="V175" s="97">
        <v>0.33852553323302947</v>
      </c>
      <c r="W175" s="97">
        <v>0</v>
      </c>
      <c r="X175" s="97">
        <v>1.7700681476236835E-3</v>
      </c>
      <c r="Y175" s="184">
        <f t="shared" ref="Y175:Y212" si="63">S175+T175+U175+V175+W175+X175</f>
        <v>0.35183508411227682</v>
      </c>
      <c r="Z175" s="97">
        <v>0</v>
      </c>
      <c r="AA175" s="155">
        <v>4.4251703690592088E-4</v>
      </c>
      <c r="AB175" s="97">
        <v>0.64772239885081728</v>
      </c>
      <c r="AC175" s="207">
        <f t="shared" ref="AC175:AC212" si="64">Z175+AA175+AB175</f>
        <v>0.64816491588772318</v>
      </c>
    </row>
    <row r="176" spans="1:29" s="10" customFormat="1" x14ac:dyDescent="0.25">
      <c r="A176" s="213">
        <v>8</v>
      </c>
      <c r="B176" s="264">
        <v>537</v>
      </c>
      <c r="C176" s="238" t="s">
        <v>197</v>
      </c>
      <c r="D176" s="90">
        <v>147</v>
      </c>
      <c r="E176" s="60">
        <v>0</v>
      </c>
      <c r="F176" s="60">
        <v>0</v>
      </c>
      <c r="G176" s="60">
        <v>385</v>
      </c>
      <c r="H176" s="148">
        <v>385</v>
      </c>
      <c r="I176" s="98"/>
      <c r="J176" s="166">
        <v>184.536</v>
      </c>
      <c r="K176" s="62">
        <f t="shared" si="60"/>
        <v>479.31428571428569</v>
      </c>
      <c r="L176" s="67" t="s">
        <v>198</v>
      </c>
      <c r="M176" s="166">
        <v>64.23</v>
      </c>
      <c r="N176" s="62">
        <f t="shared" si="61"/>
        <v>166.83116883116884</v>
      </c>
      <c r="O176" s="67">
        <v>6</v>
      </c>
      <c r="P176" s="166">
        <v>120.306</v>
      </c>
      <c r="Q176" s="62">
        <f t="shared" si="62"/>
        <v>312.48311688311691</v>
      </c>
      <c r="R176" s="98" t="s">
        <v>199</v>
      </c>
      <c r="S176" s="167">
        <v>1.1488273290848399E-2</v>
      </c>
      <c r="T176" s="105">
        <v>0</v>
      </c>
      <c r="U176" s="105">
        <v>0</v>
      </c>
      <c r="V176" s="105">
        <v>0.33657389344084621</v>
      </c>
      <c r="W176" s="105">
        <v>0</v>
      </c>
      <c r="X176" s="105">
        <v>0</v>
      </c>
      <c r="Y176" s="180">
        <f t="shared" si="63"/>
        <v>0.3480621667316946</v>
      </c>
      <c r="Z176" s="105">
        <v>0</v>
      </c>
      <c r="AA176" s="140">
        <v>0</v>
      </c>
      <c r="AB176" s="105">
        <v>0.65193783326830534</v>
      </c>
      <c r="AC176" s="192">
        <f t="shared" si="64"/>
        <v>0.65193783326830534</v>
      </c>
    </row>
    <row r="177" spans="1:29" s="10" customFormat="1" x14ac:dyDescent="0.25">
      <c r="A177" s="213">
        <v>8</v>
      </c>
      <c r="B177" s="255">
        <v>372</v>
      </c>
      <c r="C177" s="238" t="s">
        <v>200</v>
      </c>
      <c r="D177" s="90">
        <v>1678</v>
      </c>
      <c r="E177" s="60">
        <v>0</v>
      </c>
      <c r="F177" s="60">
        <v>1157</v>
      </c>
      <c r="G177" s="60">
        <v>1025</v>
      </c>
      <c r="H177" s="148">
        <v>1507</v>
      </c>
      <c r="I177" s="98">
        <v>1</v>
      </c>
      <c r="J177" s="64">
        <v>689.32</v>
      </c>
      <c r="K177" s="62">
        <f t="shared" si="60"/>
        <v>457.41207697412079</v>
      </c>
      <c r="L177" s="67">
        <v>2</v>
      </c>
      <c r="M177" s="64">
        <v>225.53</v>
      </c>
      <c r="N177" s="62">
        <f t="shared" si="61"/>
        <v>149.65494359654943</v>
      </c>
      <c r="O177" s="138"/>
      <c r="P177" s="64">
        <v>463.79</v>
      </c>
      <c r="Q177" s="62">
        <f t="shared" si="62"/>
        <v>307.75713337757134</v>
      </c>
      <c r="R177" s="98"/>
      <c r="S177" s="65">
        <v>8.1964834909766145E-3</v>
      </c>
      <c r="T177" s="105">
        <v>0</v>
      </c>
      <c r="U177" s="105">
        <v>7.0939476585620609E-2</v>
      </c>
      <c r="V177" s="105">
        <v>0.24470492659432483</v>
      </c>
      <c r="W177" s="105">
        <v>0</v>
      </c>
      <c r="X177" s="105">
        <v>3.3366215980966743E-3</v>
      </c>
      <c r="Y177" s="180">
        <f t="shared" si="63"/>
        <v>0.3271775082690187</v>
      </c>
      <c r="Z177" s="105">
        <v>0</v>
      </c>
      <c r="AA177" s="140">
        <v>0</v>
      </c>
      <c r="AB177" s="105">
        <v>0.67282249173098119</v>
      </c>
      <c r="AC177" s="192">
        <f t="shared" si="64"/>
        <v>0.67282249173098119</v>
      </c>
    </row>
    <row r="178" spans="1:29" s="10" customFormat="1" x14ac:dyDescent="0.25">
      <c r="A178" s="212">
        <v>8</v>
      </c>
      <c r="B178" s="255">
        <v>812</v>
      </c>
      <c r="C178" s="238" t="s">
        <v>201</v>
      </c>
      <c r="D178" s="90">
        <v>933</v>
      </c>
      <c r="E178" s="60">
        <v>0</v>
      </c>
      <c r="F178" s="60">
        <v>737</v>
      </c>
      <c r="G178" s="60">
        <v>454</v>
      </c>
      <c r="H178" s="148">
        <v>761.08333333333326</v>
      </c>
      <c r="I178" s="98">
        <v>1</v>
      </c>
      <c r="J178" s="64">
        <v>345.38900000000001</v>
      </c>
      <c r="K178" s="62">
        <f t="shared" si="60"/>
        <v>453.8123289171138</v>
      </c>
      <c r="L178" s="131" t="s">
        <v>96</v>
      </c>
      <c r="M178" s="64">
        <v>108.67</v>
      </c>
      <c r="N178" s="62">
        <f t="shared" si="61"/>
        <v>142.78331325960804</v>
      </c>
      <c r="O178" s="131"/>
      <c r="P178" s="64">
        <v>236.71899999999999</v>
      </c>
      <c r="Q178" s="62">
        <f t="shared" si="62"/>
        <v>311.02901565750579</v>
      </c>
      <c r="R178" s="168">
        <v>4</v>
      </c>
      <c r="S178" s="65">
        <v>7.2382154614072823E-3</v>
      </c>
      <c r="T178" s="104">
        <v>0</v>
      </c>
      <c r="U178" s="104">
        <v>0</v>
      </c>
      <c r="V178" s="104">
        <v>0.30739253421504448</v>
      </c>
      <c r="W178" s="104">
        <v>0</v>
      </c>
      <c r="X178" s="104">
        <v>0</v>
      </c>
      <c r="Y178" s="180">
        <f t="shared" si="63"/>
        <v>0.31463074967645177</v>
      </c>
      <c r="Z178" s="104">
        <v>0</v>
      </c>
      <c r="AA178" s="104">
        <v>0</v>
      </c>
      <c r="AB178" s="104">
        <v>0.68536925032354823</v>
      </c>
      <c r="AC178" s="192">
        <f t="shared" si="64"/>
        <v>0.68536925032354823</v>
      </c>
    </row>
    <row r="179" spans="1:29" s="10" customFormat="1" x14ac:dyDescent="0.25">
      <c r="A179" s="213">
        <v>8</v>
      </c>
      <c r="B179" s="255">
        <v>790</v>
      </c>
      <c r="C179" s="238" t="s">
        <v>202</v>
      </c>
      <c r="D179" s="90">
        <v>211</v>
      </c>
      <c r="E179" s="60">
        <v>0</v>
      </c>
      <c r="F179" s="60">
        <v>0</v>
      </c>
      <c r="G179" s="60">
        <v>551</v>
      </c>
      <c r="H179" s="148">
        <v>551</v>
      </c>
      <c r="I179" s="98"/>
      <c r="J179" s="64">
        <v>238.65799999999999</v>
      </c>
      <c r="K179" s="62">
        <f t="shared" si="60"/>
        <v>433.13611615245009</v>
      </c>
      <c r="L179" s="67" t="s">
        <v>199</v>
      </c>
      <c r="M179" s="64">
        <v>74.89</v>
      </c>
      <c r="N179" s="62">
        <f t="shared" si="61"/>
        <v>135.91651542649728</v>
      </c>
      <c r="O179" s="138">
        <v>6</v>
      </c>
      <c r="P179" s="64">
        <v>163.768</v>
      </c>
      <c r="Q179" s="62">
        <f t="shared" si="62"/>
        <v>297.21960072595283</v>
      </c>
      <c r="R179" s="98" t="s">
        <v>199</v>
      </c>
      <c r="S179" s="65">
        <v>1.2737892716774632E-2</v>
      </c>
      <c r="T179" s="66">
        <v>0</v>
      </c>
      <c r="U179" s="66">
        <v>0</v>
      </c>
      <c r="V179" s="66">
        <v>0.30105841832245306</v>
      </c>
      <c r="W179" s="66">
        <v>0</v>
      </c>
      <c r="X179" s="66">
        <v>0</v>
      </c>
      <c r="Y179" s="180">
        <f t="shared" si="63"/>
        <v>0.31379631103922767</v>
      </c>
      <c r="Z179" s="66">
        <v>0</v>
      </c>
      <c r="AA179" s="140">
        <v>0</v>
      </c>
      <c r="AB179" s="66">
        <v>0.68620368896077233</v>
      </c>
      <c r="AC179" s="192">
        <f t="shared" si="64"/>
        <v>0.68620368896077233</v>
      </c>
    </row>
    <row r="180" spans="1:29" s="10" customFormat="1" x14ac:dyDescent="0.25">
      <c r="A180" s="212">
        <v>8</v>
      </c>
      <c r="B180" s="255">
        <v>616</v>
      </c>
      <c r="C180" s="238" t="s">
        <v>203</v>
      </c>
      <c r="D180" s="90">
        <v>1447</v>
      </c>
      <c r="E180" s="60">
        <v>31</v>
      </c>
      <c r="F180" s="60">
        <v>520</v>
      </c>
      <c r="G180" s="60">
        <v>1929</v>
      </c>
      <c r="H180" s="148">
        <v>2145.6666666666665</v>
      </c>
      <c r="I180" s="98">
        <v>1</v>
      </c>
      <c r="J180" s="64">
        <v>905.81700000000001</v>
      </c>
      <c r="K180" s="62">
        <f t="shared" si="60"/>
        <v>422.16109989125374</v>
      </c>
      <c r="L180" s="67">
        <v>4</v>
      </c>
      <c r="M180" s="64">
        <v>273.20999999999998</v>
      </c>
      <c r="N180" s="62">
        <f t="shared" si="61"/>
        <v>127.33105483921082</v>
      </c>
      <c r="O180" s="138"/>
      <c r="P180" s="64">
        <v>632.60699999999997</v>
      </c>
      <c r="Q180" s="62">
        <f t="shared" si="62"/>
        <v>294.83004505204292</v>
      </c>
      <c r="R180" s="98">
        <v>4</v>
      </c>
      <c r="S180" s="65">
        <v>1.1735262199759997E-2</v>
      </c>
      <c r="T180" s="66">
        <v>0</v>
      </c>
      <c r="U180" s="66">
        <v>0</v>
      </c>
      <c r="V180" s="66">
        <v>0.28988195187328125</v>
      </c>
      <c r="W180" s="66">
        <v>0</v>
      </c>
      <c r="X180" s="66">
        <v>0</v>
      </c>
      <c r="Y180" s="180">
        <f t="shared" si="63"/>
        <v>0.30161721407304126</v>
      </c>
      <c r="Z180" s="66">
        <v>0</v>
      </c>
      <c r="AA180" s="140">
        <v>0</v>
      </c>
      <c r="AB180" s="66">
        <v>0.69838278592695868</v>
      </c>
      <c r="AC180" s="192">
        <f t="shared" si="64"/>
        <v>0.69838278592695868</v>
      </c>
    </row>
    <row r="181" spans="1:29" s="10" customFormat="1" x14ac:dyDescent="0.25">
      <c r="A181" s="213">
        <v>8</v>
      </c>
      <c r="B181" s="255">
        <v>796</v>
      </c>
      <c r="C181" s="238" t="s">
        <v>204</v>
      </c>
      <c r="D181" s="90">
        <v>138</v>
      </c>
      <c r="E181" s="60">
        <v>0</v>
      </c>
      <c r="F181" s="60">
        <v>0</v>
      </c>
      <c r="G181" s="60">
        <v>270</v>
      </c>
      <c r="H181" s="148">
        <v>270</v>
      </c>
      <c r="I181" s="98"/>
      <c r="J181" s="64">
        <v>112.754</v>
      </c>
      <c r="K181" s="62">
        <f t="shared" si="60"/>
        <v>417.60740740740738</v>
      </c>
      <c r="L181" s="63">
        <v>4</v>
      </c>
      <c r="M181" s="64">
        <v>32.96</v>
      </c>
      <c r="N181" s="62">
        <f t="shared" si="61"/>
        <v>122.07407407407408</v>
      </c>
      <c r="O181" s="138"/>
      <c r="P181" s="64">
        <v>79.793999999999997</v>
      </c>
      <c r="Q181" s="62">
        <f t="shared" si="62"/>
        <v>295.53333333333336</v>
      </c>
      <c r="R181" s="91">
        <v>4</v>
      </c>
      <c r="S181" s="65">
        <v>1.3214608794366497E-2</v>
      </c>
      <c r="T181" s="66">
        <v>0</v>
      </c>
      <c r="U181" s="66">
        <v>2.6606594887986233E-4</v>
      </c>
      <c r="V181" s="66">
        <v>0.27449137059439133</v>
      </c>
      <c r="W181" s="66">
        <v>4.345743831704418E-3</v>
      </c>
      <c r="X181" s="66">
        <v>0</v>
      </c>
      <c r="Y181" s="180">
        <f t="shared" si="63"/>
        <v>0.29231778916934215</v>
      </c>
      <c r="Z181" s="66">
        <v>0</v>
      </c>
      <c r="AA181" s="140">
        <v>0</v>
      </c>
      <c r="AB181" s="66">
        <v>0.70768221083065785</v>
      </c>
      <c r="AC181" s="192">
        <f t="shared" si="64"/>
        <v>0.70768221083065785</v>
      </c>
    </row>
    <row r="182" spans="1:29" s="10" customFormat="1" x14ac:dyDescent="0.25">
      <c r="A182" s="212">
        <v>8</v>
      </c>
      <c r="B182" s="255">
        <v>375</v>
      </c>
      <c r="C182" s="244" t="s">
        <v>205</v>
      </c>
      <c r="D182" s="90">
        <v>1803</v>
      </c>
      <c r="E182" s="60">
        <v>0</v>
      </c>
      <c r="F182" s="60">
        <v>678</v>
      </c>
      <c r="G182" s="60">
        <v>2472</v>
      </c>
      <c r="H182" s="148">
        <v>2754.5</v>
      </c>
      <c r="I182" s="91">
        <v>1</v>
      </c>
      <c r="J182" s="64">
        <v>1149.0999999999999</v>
      </c>
      <c r="K182" s="62">
        <f t="shared" si="60"/>
        <v>417.17190052641132</v>
      </c>
      <c r="L182" s="63"/>
      <c r="M182" s="64">
        <v>318.58</v>
      </c>
      <c r="N182" s="62">
        <f t="shared" si="61"/>
        <v>115.65801415864948</v>
      </c>
      <c r="O182" s="67"/>
      <c r="P182" s="64">
        <v>830.52</v>
      </c>
      <c r="Q182" s="62">
        <f t="shared" si="62"/>
        <v>301.51388636776187</v>
      </c>
      <c r="R182" s="98"/>
      <c r="S182" s="65">
        <v>1.1852754329475242E-2</v>
      </c>
      <c r="T182" s="66">
        <v>0</v>
      </c>
      <c r="U182" s="66">
        <v>0</v>
      </c>
      <c r="V182" s="66">
        <v>0.26539030545644415</v>
      </c>
      <c r="W182" s="66">
        <v>0</v>
      </c>
      <c r="X182" s="66">
        <v>0</v>
      </c>
      <c r="Y182" s="180">
        <f t="shared" si="63"/>
        <v>0.2772430597859194</v>
      </c>
      <c r="Z182" s="66">
        <v>0</v>
      </c>
      <c r="AA182" s="140">
        <v>0</v>
      </c>
      <c r="AB182" s="66">
        <v>0.72275694021408066</v>
      </c>
      <c r="AC182" s="192">
        <f t="shared" si="64"/>
        <v>0.72275694021408066</v>
      </c>
    </row>
    <row r="183" spans="1:29" s="10" customFormat="1" x14ac:dyDescent="0.25">
      <c r="A183" s="213">
        <v>8</v>
      </c>
      <c r="B183" s="255">
        <v>807</v>
      </c>
      <c r="C183" s="238" t="s">
        <v>206</v>
      </c>
      <c r="D183" s="90">
        <v>449</v>
      </c>
      <c r="E183" s="60">
        <v>1</v>
      </c>
      <c r="F183" s="60">
        <v>186</v>
      </c>
      <c r="G183" s="60">
        <v>708</v>
      </c>
      <c r="H183" s="148">
        <v>785.5</v>
      </c>
      <c r="I183" s="98">
        <v>1</v>
      </c>
      <c r="J183" s="64">
        <v>314.64299999999997</v>
      </c>
      <c r="K183" s="62">
        <f t="shared" si="60"/>
        <v>400.56397199236153</v>
      </c>
      <c r="L183" s="63">
        <v>4</v>
      </c>
      <c r="M183" s="64">
        <v>86.85</v>
      </c>
      <c r="N183" s="62">
        <f t="shared" si="61"/>
        <v>110.56651814131126</v>
      </c>
      <c r="O183" s="138"/>
      <c r="P183" s="64">
        <v>227.79300000000001</v>
      </c>
      <c r="Q183" s="62">
        <f t="shared" si="62"/>
        <v>289.9974538510503</v>
      </c>
      <c r="R183" s="139">
        <v>4</v>
      </c>
      <c r="S183" s="65">
        <v>1.2395000047673077E-2</v>
      </c>
      <c r="T183" s="66">
        <v>0</v>
      </c>
      <c r="U183" s="66">
        <v>0</v>
      </c>
      <c r="V183" s="66">
        <v>0.26264687280505211</v>
      </c>
      <c r="W183" s="66">
        <v>0</v>
      </c>
      <c r="X183" s="66">
        <v>9.8524359353298818E-4</v>
      </c>
      <c r="Y183" s="180">
        <f t="shared" si="63"/>
        <v>0.27602711644625816</v>
      </c>
      <c r="Z183" s="66">
        <v>0</v>
      </c>
      <c r="AA183" s="140">
        <v>3.4960256544718936E-4</v>
      </c>
      <c r="AB183" s="66">
        <v>0.72362328098829476</v>
      </c>
      <c r="AC183" s="192">
        <f t="shared" si="64"/>
        <v>0.7239728835537419</v>
      </c>
    </row>
    <row r="184" spans="1:29" s="10" customFormat="1" x14ac:dyDescent="0.25">
      <c r="A184" s="212">
        <v>8</v>
      </c>
      <c r="B184" s="255">
        <v>605</v>
      </c>
      <c r="C184" s="238" t="s">
        <v>207</v>
      </c>
      <c r="D184" s="90">
        <v>125</v>
      </c>
      <c r="E184" s="60">
        <v>0</v>
      </c>
      <c r="F184" s="60">
        <v>0</v>
      </c>
      <c r="G184" s="60">
        <v>325</v>
      </c>
      <c r="H184" s="148">
        <v>325</v>
      </c>
      <c r="I184" s="98"/>
      <c r="J184" s="64">
        <v>127.04</v>
      </c>
      <c r="K184" s="62">
        <f t="shared" si="60"/>
        <v>390.89230769230767</v>
      </c>
      <c r="L184" s="63" t="s">
        <v>199</v>
      </c>
      <c r="M184" s="64">
        <v>33.950000000000003</v>
      </c>
      <c r="N184" s="62">
        <f t="shared" si="61"/>
        <v>104.46153846153847</v>
      </c>
      <c r="O184" s="138">
        <v>6</v>
      </c>
      <c r="P184" s="64">
        <v>93.09</v>
      </c>
      <c r="Q184" s="62">
        <f t="shared" si="62"/>
        <v>286.43076923076922</v>
      </c>
      <c r="R184" s="139" t="s">
        <v>199</v>
      </c>
      <c r="S184" s="65">
        <v>1.4090050377833752E-2</v>
      </c>
      <c r="T184" s="66">
        <v>0</v>
      </c>
      <c r="U184" s="66">
        <v>0</v>
      </c>
      <c r="V184" s="66">
        <v>0.25314861460957178</v>
      </c>
      <c r="W184" s="66">
        <v>0</v>
      </c>
      <c r="X184" s="66">
        <v>0</v>
      </c>
      <c r="Y184" s="180">
        <f t="shared" si="63"/>
        <v>0.26723866498740551</v>
      </c>
      <c r="Z184" s="66">
        <v>0</v>
      </c>
      <c r="AA184" s="140">
        <v>0</v>
      </c>
      <c r="AB184" s="66">
        <v>0.73276133501259444</v>
      </c>
      <c r="AC184" s="192">
        <f t="shared" si="64"/>
        <v>0.73276133501259444</v>
      </c>
    </row>
    <row r="185" spans="1:29" s="10" customFormat="1" x14ac:dyDescent="0.25">
      <c r="A185" s="212">
        <v>8</v>
      </c>
      <c r="B185" s="255">
        <v>611</v>
      </c>
      <c r="C185" s="238" t="s">
        <v>208</v>
      </c>
      <c r="D185" s="90">
        <v>300</v>
      </c>
      <c r="E185" s="60">
        <v>0</v>
      </c>
      <c r="F185" s="60">
        <v>82</v>
      </c>
      <c r="G185" s="60">
        <v>605</v>
      </c>
      <c r="H185" s="148">
        <v>639.16666666666663</v>
      </c>
      <c r="I185" s="98">
        <v>1</v>
      </c>
      <c r="J185" s="64">
        <v>249.876</v>
      </c>
      <c r="K185" s="62">
        <f t="shared" si="60"/>
        <v>390.94028683181227</v>
      </c>
      <c r="L185" s="67">
        <v>4</v>
      </c>
      <c r="M185" s="64">
        <v>65.03</v>
      </c>
      <c r="N185" s="62">
        <f t="shared" si="61"/>
        <v>101.74185136897002</v>
      </c>
      <c r="O185" s="138"/>
      <c r="P185" s="64">
        <v>184.846</v>
      </c>
      <c r="Q185" s="62">
        <f t="shared" si="62"/>
        <v>289.19843546284227</v>
      </c>
      <c r="R185" s="98">
        <v>4</v>
      </c>
      <c r="S185" s="65">
        <v>1.3326609998559285E-2</v>
      </c>
      <c r="T185" s="66">
        <v>0</v>
      </c>
      <c r="U185" s="66">
        <v>0</v>
      </c>
      <c r="V185" s="66">
        <v>0.24692247354687927</v>
      </c>
      <c r="W185" s="66">
        <v>0</v>
      </c>
      <c r="X185" s="66">
        <v>0</v>
      </c>
      <c r="Y185" s="180">
        <f t="shared" si="63"/>
        <v>0.26024908354543858</v>
      </c>
      <c r="Z185" s="66">
        <v>0</v>
      </c>
      <c r="AA185" s="140">
        <v>0</v>
      </c>
      <c r="AB185" s="66">
        <v>0.73975091645456148</v>
      </c>
      <c r="AC185" s="192">
        <f t="shared" si="64"/>
        <v>0.73975091645456148</v>
      </c>
    </row>
    <row r="186" spans="1:29" s="10" customFormat="1" x14ac:dyDescent="0.25">
      <c r="A186" s="209">
        <v>8</v>
      </c>
      <c r="B186" s="255">
        <v>232</v>
      </c>
      <c r="C186" s="238" t="s">
        <v>209</v>
      </c>
      <c r="D186" s="90">
        <v>1634</v>
      </c>
      <c r="E186" s="60">
        <v>0</v>
      </c>
      <c r="F186" s="60">
        <v>1280</v>
      </c>
      <c r="G186" s="60">
        <v>728</v>
      </c>
      <c r="H186" s="148">
        <v>1261.3333333333335</v>
      </c>
      <c r="I186" s="98">
        <v>1</v>
      </c>
      <c r="J186" s="64">
        <v>519.15899999999999</v>
      </c>
      <c r="K186" s="62">
        <f t="shared" si="60"/>
        <v>411.59540169133186</v>
      </c>
      <c r="L186" s="67" t="s">
        <v>199</v>
      </c>
      <c r="M186" s="64">
        <v>130.78</v>
      </c>
      <c r="N186" s="62">
        <f t="shared" si="61"/>
        <v>103.68393234672303</v>
      </c>
      <c r="O186" s="138">
        <v>6</v>
      </c>
      <c r="P186" s="64">
        <v>388.37900000000002</v>
      </c>
      <c r="Q186" s="62">
        <f t="shared" si="62"/>
        <v>307.91146934460886</v>
      </c>
      <c r="R186" s="98" t="s">
        <v>199</v>
      </c>
      <c r="S186" s="65">
        <v>7.7240305956364037E-3</v>
      </c>
      <c r="T186" s="66">
        <v>0</v>
      </c>
      <c r="U186" s="66">
        <v>0</v>
      </c>
      <c r="V186" s="66">
        <v>0.24418338119920871</v>
      </c>
      <c r="W186" s="66">
        <v>0</v>
      </c>
      <c r="X186" s="66">
        <v>0</v>
      </c>
      <c r="Y186" s="180">
        <f t="shared" si="63"/>
        <v>0.2519074117948451</v>
      </c>
      <c r="Z186" s="66">
        <v>0</v>
      </c>
      <c r="AA186" s="140">
        <v>0</v>
      </c>
      <c r="AB186" s="66">
        <v>0.7480925882051549</v>
      </c>
      <c r="AC186" s="192">
        <f t="shared" si="64"/>
        <v>0.7480925882051549</v>
      </c>
    </row>
    <row r="187" spans="1:29" s="10" customFormat="1" x14ac:dyDescent="0.25">
      <c r="A187" s="213">
        <v>8</v>
      </c>
      <c r="B187" s="255">
        <v>810</v>
      </c>
      <c r="C187" s="238" t="s">
        <v>210</v>
      </c>
      <c r="D187" s="90">
        <v>1030</v>
      </c>
      <c r="E187" s="60">
        <v>0</v>
      </c>
      <c r="F187" s="60">
        <v>673</v>
      </c>
      <c r="G187" s="60">
        <v>798</v>
      </c>
      <c r="H187" s="148">
        <v>1078.4166666666667</v>
      </c>
      <c r="I187" s="98">
        <v>1</v>
      </c>
      <c r="J187" s="64">
        <v>410.36799999999999</v>
      </c>
      <c r="K187" s="62">
        <f t="shared" si="60"/>
        <v>380.52824356695771</v>
      </c>
      <c r="L187" s="63">
        <v>4</v>
      </c>
      <c r="M187" s="64">
        <v>98.33</v>
      </c>
      <c r="N187" s="62">
        <f t="shared" si="61"/>
        <v>91.179970635963215</v>
      </c>
      <c r="O187" s="63"/>
      <c r="P187" s="64">
        <v>312.03800000000001</v>
      </c>
      <c r="Q187" s="62">
        <f t="shared" si="62"/>
        <v>289.34827293099448</v>
      </c>
      <c r="R187" s="157">
        <v>4</v>
      </c>
      <c r="S187" s="65">
        <v>1.0722083593262634E-2</v>
      </c>
      <c r="T187" s="66">
        <v>0</v>
      </c>
      <c r="U187" s="66">
        <v>0</v>
      </c>
      <c r="V187" s="66">
        <v>0.22889211634435436</v>
      </c>
      <c r="W187" s="66">
        <v>0</v>
      </c>
      <c r="X187" s="66">
        <v>0</v>
      </c>
      <c r="Y187" s="180">
        <f t="shared" si="63"/>
        <v>0.23961419993761698</v>
      </c>
      <c r="Z187" s="66">
        <v>0</v>
      </c>
      <c r="AA187" s="66">
        <v>2.241890205864005E-3</v>
      </c>
      <c r="AB187" s="66">
        <v>0.75814390985651903</v>
      </c>
      <c r="AC187" s="192">
        <f t="shared" si="64"/>
        <v>0.76038580006238299</v>
      </c>
    </row>
    <row r="188" spans="1:29" s="10" customFormat="1" x14ac:dyDescent="0.25">
      <c r="A188" s="213">
        <v>8</v>
      </c>
      <c r="B188" s="264">
        <v>607</v>
      </c>
      <c r="C188" s="238" t="s">
        <v>211</v>
      </c>
      <c r="D188" s="90">
        <v>318</v>
      </c>
      <c r="E188" s="60">
        <v>0</v>
      </c>
      <c r="F188" s="60">
        <v>130</v>
      </c>
      <c r="G188" s="60">
        <v>462</v>
      </c>
      <c r="H188" s="148">
        <v>516.16666666666663</v>
      </c>
      <c r="I188" s="98">
        <v>1</v>
      </c>
      <c r="J188" s="166">
        <v>199.58699999999999</v>
      </c>
      <c r="K188" s="62">
        <f t="shared" si="60"/>
        <v>386.67161769454316</v>
      </c>
      <c r="L188" s="63" t="s">
        <v>199</v>
      </c>
      <c r="M188" s="166">
        <v>47.8</v>
      </c>
      <c r="N188" s="62">
        <f t="shared" si="61"/>
        <v>92.605747497578307</v>
      </c>
      <c r="O188" s="63">
        <v>6</v>
      </c>
      <c r="P188" s="166">
        <v>151.78700000000001</v>
      </c>
      <c r="Q188" s="62">
        <f t="shared" si="62"/>
        <v>294.06587019696485</v>
      </c>
      <c r="R188" s="157" t="s">
        <v>199</v>
      </c>
      <c r="S188" s="167">
        <v>1.2776383231372784E-2</v>
      </c>
      <c r="T188" s="66">
        <v>0</v>
      </c>
      <c r="U188" s="66">
        <v>0</v>
      </c>
      <c r="V188" s="66">
        <v>0.22671817302730138</v>
      </c>
      <c r="W188" s="66">
        <v>0</v>
      </c>
      <c r="X188" s="66">
        <v>0</v>
      </c>
      <c r="Y188" s="180">
        <f t="shared" si="63"/>
        <v>0.23949455625867416</v>
      </c>
      <c r="Z188" s="66">
        <v>0</v>
      </c>
      <c r="AA188" s="66">
        <v>0</v>
      </c>
      <c r="AB188" s="66">
        <v>0.76050544374132589</v>
      </c>
      <c r="AC188" s="192">
        <f t="shared" si="64"/>
        <v>0.76050544374132589</v>
      </c>
    </row>
    <row r="189" spans="1:29" s="10" customFormat="1" x14ac:dyDescent="0.25">
      <c r="A189" s="212">
        <v>8</v>
      </c>
      <c r="B189" s="255">
        <v>404</v>
      </c>
      <c r="C189" s="238" t="s">
        <v>212</v>
      </c>
      <c r="D189" s="90">
        <v>4734</v>
      </c>
      <c r="E189" s="60">
        <v>0</v>
      </c>
      <c r="F189" s="60">
        <v>3065</v>
      </c>
      <c r="G189" s="60">
        <v>3430</v>
      </c>
      <c r="H189" s="148">
        <v>4707.083333333333</v>
      </c>
      <c r="I189" s="98">
        <v>1</v>
      </c>
      <c r="J189" s="64">
        <v>3220.5</v>
      </c>
      <c r="K189" s="62">
        <f t="shared" si="60"/>
        <v>684.18164114366652</v>
      </c>
      <c r="L189" s="67">
        <v>2</v>
      </c>
      <c r="M189" s="64">
        <v>760.66</v>
      </c>
      <c r="N189" s="62">
        <f t="shared" si="61"/>
        <v>161.59900858635038</v>
      </c>
      <c r="O189" s="138"/>
      <c r="P189" s="64">
        <v>2459.84</v>
      </c>
      <c r="Q189" s="62">
        <f t="shared" si="62"/>
        <v>522.58263255731617</v>
      </c>
      <c r="R189" s="98"/>
      <c r="S189" s="65">
        <v>5.868653935724266E-3</v>
      </c>
      <c r="T189" s="105">
        <v>0</v>
      </c>
      <c r="U189" s="105">
        <v>1.3165657506598354E-2</v>
      </c>
      <c r="V189" s="105">
        <v>0.21659680173886042</v>
      </c>
      <c r="W189" s="105">
        <v>0</v>
      </c>
      <c r="X189" s="105">
        <v>5.6202453035242978E-4</v>
      </c>
      <c r="Y189" s="180">
        <f t="shared" si="63"/>
        <v>0.23619313771153547</v>
      </c>
      <c r="Z189" s="105">
        <v>0</v>
      </c>
      <c r="AA189" s="140">
        <v>4.6887129327744139E-4</v>
      </c>
      <c r="AB189" s="105">
        <v>0.76333799099518707</v>
      </c>
      <c r="AC189" s="192">
        <f t="shared" si="64"/>
        <v>0.76380686228846451</v>
      </c>
    </row>
    <row r="190" spans="1:29" s="10" customFormat="1" x14ac:dyDescent="0.25">
      <c r="A190" s="213">
        <v>8</v>
      </c>
      <c r="B190" s="255">
        <v>801</v>
      </c>
      <c r="C190" s="238" t="s">
        <v>213</v>
      </c>
      <c r="D190" s="90">
        <v>1338</v>
      </c>
      <c r="E190" s="60">
        <v>0</v>
      </c>
      <c r="F190" s="60">
        <v>489</v>
      </c>
      <c r="G190" s="60">
        <v>1632</v>
      </c>
      <c r="H190" s="148">
        <v>1835.75</v>
      </c>
      <c r="I190" s="98">
        <v>1</v>
      </c>
      <c r="J190" s="64">
        <v>688.75900000000001</v>
      </c>
      <c r="K190" s="62">
        <f t="shared" si="60"/>
        <v>375.19215579463435</v>
      </c>
      <c r="L190" s="63">
        <v>4</v>
      </c>
      <c r="M190" s="64">
        <v>159.84</v>
      </c>
      <c r="N190" s="62">
        <f t="shared" si="61"/>
        <v>87.070679558763445</v>
      </c>
      <c r="O190" s="138"/>
      <c r="P190" s="64">
        <v>528.91899999999998</v>
      </c>
      <c r="Q190" s="62">
        <f t="shared" si="62"/>
        <v>288.12147623587089</v>
      </c>
      <c r="R190" s="157">
        <v>4</v>
      </c>
      <c r="S190" s="65">
        <v>1.3052461020473053E-2</v>
      </c>
      <c r="T190" s="66">
        <v>0</v>
      </c>
      <c r="U190" s="66">
        <v>0</v>
      </c>
      <c r="V190" s="66">
        <v>0.21901710177289879</v>
      </c>
      <c r="W190" s="66">
        <v>0</v>
      </c>
      <c r="X190" s="66">
        <v>0</v>
      </c>
      <c r="Y190" s="180">
        <f t="shared" si="63"/>
        <v>0.23206956279337185</v>
      </c>
      <c r="Z190" s="66">
        <v>0</v>
      </c>
      <c r="AA190" s="140">
        <v>0</v>
      </c>
      <c r="AB190" s="66">
        <v>0.76793043720662812</v>
      </c>
      <c r="AC190" s="192">
        <f t="shared" si="64"/>
        <v>0.76793043720662812</v>
      </c>
    </row>
    <row r="191" spans="1:29" s="10" customFormat="1" x14ac:dyDescent="0.25">
      <c r="A191" s="212">
        <v>8</v>
      </c>
      <c r="B191" s="255">
        <v>245</v>
      </c>
      <c r="C191" s="238" t="s">
        <v>214</v>
      </c>
      <c r="D191" s="90">
        <v>3238</v>
      </c>
      <c r="E191" s="60">
        <v>0</v>
      </c>
      <c r="F191" s="60">
        <v>2955</v>
      </c>
      <c r="G191" s="60">
        <v>554</v>
      </c>
      <c r="H191" s="148">
        <v>1785.25</v>
      </c>
      <c r="I191" s="98">
        <v>1</v>
      </c>
      <c r="J191" s="64">
        <v>768.34100000000001</v>
      </c>
      <c r="K191" s="62">
        <f t="shared" si="60"/>
        <v>430.38285954348129</v>
      </c>
      <c r="L191" s="63" t="s">
        <v>199</v>
      </c>
      <c r="M191" s="64">
        <v>174.19</v>
      </c>
      <c r="N191" s="62">
        <f t="shared" si="61"/>
        <v>97.571768659851557</v>
      </c>
      <c r="O191" s="138">
        <v>6</v>
      </c>
      <c r="P191" s="64">
        <v>594.15099999999995</v>
      </c>
      <c r="Q191" s="62">
        <f t="shared" si="62"/>
        <v>332.81109088362973</v>
      </c>
      <c r="R191" s="139" t="s">
        <v>199</v>
      </c>
      <c r="S191" s="65">
        <v>3.9695916266345279E-3</v>
      </c>
      <c r="T191" s="66">
        <v>0</v>
      </c>
      <c r="U191" s="66">
        <v>0</v>
      </c>
      <c r="V191" s="66">
        <v>0.22273964294499446</v>
      </c>
      <c r="W191" s="66">
        <v>0</v>
      </c>
      <c r="X191" s="66">
        <v>0</v>
      </c>
      <c r="Y191" s="180">
        <f t="shared" si="63"/>
        <v>0.22670923457162898</v>
      </c>
      <c r="Z191" s="66">
        <v>0</v>
      </c>
      <c r="AA191" s="140">
        <v>1.2676663096203378E-2</v>
      </c>
      <c r="AB191" s="66">
        <v>0.76061410233216753</v>
      </c>
      <c r="AC191" s="192">
        <f t="shared" si="64"/>
        <v>0.77329076542837094</v>
      </c>
    </row>
    <row r="192" spans="1:29" s="10" customFormat="1" x14ac:dyDescent="0.25">
      <c r="A192" s="212">
        <v>8</v>
      </c>
      <c r="B192" s="255">
        <v>922</v>
      </c>
      <c r="C192" s="238" t="s">
        <v>215</v>
      </c>
      <c r="D192" s="90">
        <v>1090</v>
      </c>
      <c r="E192" s="60">
        <v>1</v>
      </c>
      <c r="F192" s="60">
        <v>657</v>
      </c>
      <c r="G192" s="60">
        <v>1607</v>
      </c>
      <c r="H192" s="148">
        <v>1880.75</v>
      </c>
      <c r="I192" s="98">
        <v>1</v>
      </c>
      <c r="J192" s="64">
        <v>711.25699999999995</v>
      </c>
      <c r="K192" s="62">
        <f t="shared" si="60"/>
        <v>378.17732287651205</v>
      </c>
      <c r="L192" s="67">
        <v>4</v>
      </c>
      <c r="M192" s="64">
        <v>158.63</v>
      </c>
      <c r="N192" s="62">
        <f t="shared" si="61"/>
        <v>84.344011697461113</v>
      </c>
      <c r="O192" s="138"/>
      <c r="P192" s="64">
        <v>552.62699999999995</v>
      </c>
      <c r="Q192" s="62">
        <f t="shared" si="62"/>
        <v>293.8333111790509</v>
      </c>
      <c r="R192" s="98">
        <v>4</v>
      </c>
      <c r="S192" s="65">
        <v>1.2442759790061821E-2</v>
      </c>
      <c r="T192" s="109">
        <v>0</v>
      </c>
      <c r="U192" s="109">
        <v>0</v>
      </c>
      <c r="V192" s="109">
        <v>0.19303852194073312</v>
      </c>
      <c r="W192" s="109">
        <v>1.6730942542569002E-2</v>
      </c>
      <c r="X192" s="109">
        <v>8.1545770375546396E-4</v>
      </c>
      <c r="Y192" s="180">
        <f t="shared" si="63"/>
        <v>0.22302768197711942</v>
      </c>
      <c r="Z192" s="109">
        <v>0</v>
      </c>
      <c r="AA192" s="140">
        <v>2.1089423372986136E-4</v>
      </c>
      <c r="AB192" s="109">
        <v>0.77676142378915081</v>
      </c>
      <c r="AC192" s="192">
        <f t="shared" si="64"/>
        <v>0.77697231802288069</v>
      </c>
    </row>
    <row r="193" spans="1:29" s="10" customFormat="1" x14ac:dyDescent="0.25">
      <c r="A193" s="212">
        <v>8</v>
      </c>
      <c r="B193" s="255">
        <v>834</v>
      </c>
      <c r="C193" s="238" t="s">
        <v>216</v>
      </c>
      <c r="D193" s="90">
        <v>861</v>
      </c>
      <c r="E193" s="60">
        <v>0</v>
      </c>
      <c r="F193" s="60">
        <v>433</v>
      </c>
      <c r="G193" s="60">
        <v>798</v>
      </c>
      <c r="H193" s="148">
        <v>978.41666666666674</v>
      </c>
      <c r="I193" s="98">
        <v>1</v>
      </c>
      <c r="J193" s="64">
        <v>356.74400000000003</v>
      </c>
      <c r="K193" s="62">
        <f t="shared" si="60"/>
        <v>364.61357635635801</v>
      </c>
      <c r="L193" s="63">
        <v>4</v>
      </c>
      <c r="M193" s="64">
        <v>74.88</v>
      </c>
      <c r="N193" s="62">
        <f t="shared" si="61"/>
        <v>76.531811600374752</v>
      </c>
      <c r="O193" s="138"/>
      <c r="P193" s="64">
        <v>281.86399999999998</v>
      </c>
      <c r="Q193" s="62">
        <f t="shared" si="62"/>
        <v>288.08176475598327</v>
      </c>
      <c r="R193" s="139">
        <v>4</v>
      </c>
      <c r="S193" s="65">
        <v>1.2333774359204359E-2</v>
      </c>
      <c r="T193" s="66">
        <v>0</v>
      </c>
      <c r="U193" s="66">
        <v>0</v>
      </c>
      <c r="V193" s="66">
        <v>0.19756464019016437</v>
      </c>
      <c r="W193" s="66">
        <v>0</v>
      </c>
      <c r="X193" s="66">
        <v>0</v>
      </c>
      <c r="Y193" s="180">
        <f t="shared" si="63"/>
        <v>0.20989841454936872</v>
      </c>
      <c r="Z193" s="66">
        <v>0</v>
      </c>
      <c r="AA193" s="140">
        <v>1.9902226806897943E-3</v>
      </c>
      <c r="AB193" s="66">
        <v>0.78811136276994143</v>
      </c>
      <c r="AC193" s="192">
        <f t="shared" si="64"/>
        <v>0.79010158545063125</v>
      </c>
    </row>
    <row r="194" spans="1:29" s="10" customFormat="1" x14ac:dyDescent="0.25">
      <c r="A194" s="212">
        <v>8</v>
      </c>
      <c r="B194" s="255">
        <v>980</v>
      </c>
      <c r="C194" s="238" t="s">
        <v>217</v>
      </c>
      <c r="D194" s="90">
        <v>123</v>
      </c>
      <c r="E194" s="60">
        <v>3</v>
      </c>
      <c r="F194" s="60">
        <v>0</v>
      </c>
      <c r="G194" s="60">
        <v>360</v>
      </c>
      <c r="H194" s="148">
        <v>360</v>
      </c>
      <c r="I194" s="98"/>
      <c r="J194" s="64">
        <v>135.50800000000001</v>
      </c>
      <c r="K194" s="62">
        <f t="shared" si="60"/>
        <v>376.4111111111111</v>
      </c>
      <c r="L194" s="63">
        <v>4</v>
      </c>
      <c r="M194" s="64">
        <v>27.6</v>
      </c>
      <c r="N194" s="62">
        <f t="shared" si="61"/>
        <v>76.666666666666671</v>
      </c>
      <c r="O194" s="138"/>
      <c r="P194" s="64">
        <v>107.908</v>
      </c>
      <c r="Q194" s="62">
        <f t="shared" si="62"/>
        <v>299.74444444444447</v>
      </c>
      <c r="R194" s="157">
        <v>4</v>
      </c>
      <c r="S194" s="65">
        <v>1.4611683443043953E-2</v>
      </c>
      <c r="T194" s="105">
        <v>0</v>
      </c>
      <c r="U194" s="105">
        <v>0</v>
      </c>
      <c r="V194" s="105">
        <v>0.18906632818726568</v>
      </c>
      <c r="W194" s="105">
        <v>0</v>
      </c>
      <c r="X194" s="105">
        <v>0</v>
      </c>
      <c r="Y194" s="180">
        <f t="shared" si="63"/>
        <v>0.20367801163030963</v>
      </c>
      <c r="Z194" s="105">
        <v>0</v>
      </c>
      <c r="AA194" s="140">
        <v>0</v>
      </c>
      <c r="AB194" s="105">
        <v>0.79632198836969026</v>
      </c>
      <c r="AC194" s="192">
        <f t="shared" si="64"/>
        <v>0.79632198836969026</v>
      </c>
    </row>
    <row r="195" spans="1:29" s="10" customFormat="1" x14ac:dyDescent="0.25">
      <c r="A195" s="213">
        <v>8</v>
      </c>
      <c r="B195" s="255">
        <v>545</v>
      </c>
      <c r="C195" s="238" t="s">
        <v>218</v>
      </c>
      <c r="D195" s="90">
        <v>208</v>
      </c>
      <c r="E195" s="60">
        <v>0</v>
      </c>
      <c r="F195" s="60">
        <v>0</v>
      </c>
      <c r="G195" s="60">
        <v>544</v>
      </c>
      <c r="H195" s="148">
        <v>544</v>
      </c>
      <c r="I195" s="98"/>
      <c r="J195" s="64">
        <v>191.965</v>
      </c>
      <c r="K195" s="62">
        <f t="shared" si="60"/>
        <v>352.87683823529414</v>
      </c>
      <c r="L195" s="63">
        <v>4</v>
      </c>
      <c r="M195" s="64">
        <v>36.5</v>
      </c>
      <c r="N195" s="62">
        <f t="shared" si="61"/>
        <v>67.095588235294116</v>
      </c>
      <c r="O195" s="138"/>
      <c r="P195" s="64">
        <v>155.465</v>
      </c>
      <c r="Q195" s="62">
        <f t="shared" si="62"/>
        <v>285.78125</v>
      </c>
      <c r="R195" s="139">
        <v>4</v>
      </c>
      <c r="S195" s="65">
        <v>1.5627848826609017E-2</v>
      </c>
      <c r="T195" s="66">
        <v>5.2092829422030057E-3</v>
      </c>
      <c r="U195" s="66">
        <v>0</v>
      </c>
      <c r="V195" s="66">
        <v>0.16930169562159769</v>
      </c>
      <c r="W195" s="66">
        <v>0</v>
      </c>
      <c r="X195" s="66">
        <v>0</v>
      </c>
      <c r="Y195" s="180">
        <f t="shared" si="63"/>
        <v>0.19013882739040971</v>
      </c>
      <c r="Z195" s="66">
        <v>0</v>
      </c>
      <c r="AA195" s="140">
        <v>0</v>
      </c>
      <c r="AB195" s="66">
        <v>0.80986117260959034</v>
      </c>
      <c r="AC195" s="192">
        <f t="shared" si="64"/>
        <v>0.80986117260959034</v>
      </c>
    </row>
    <row r="196" spans="1:29" s="10" customFormat="1" x14ac:dyDescent="0.25">
      <c r="A196" s="212">
        <v>8</v>
      </c>
      <c r="B196" s="255">
        <v>917</v>
      </c>
      <c r="C196" s="238" t="s">
        <v>219</v>
      </c>
      <c r="D196" s="90">
        <v>922</v>
      </c>
      <c r="E196" s="60">
        <v>2</v>
      </c>
      <c r="F196" s="60">
        <v>335</v>
      </c>
      <c r="G196" s="60">
        <v>1226</v>
      </c>
      <c r="H196" s="148">
        <v>1365.5833333333333</v>
      </c>
      <c r="I196" s="98">
        <v>1</v>
      </c>
      <c r="J196" s="64">
        <v>469.73099999999999</v>
      </c>
      <c r="K196" s="62">
        <f t="shared" si="60"/>
        <v>343.9782754622567</v>
      </c>
      <c r="L196" s="67">
        <v>4</v>
      </c>
      <c r="M196" s="64">
        <v>83.72</v>
      </c>
      <c r="N196" s="62">
        <f t="shared" si="61"/>
        <v>61.307133703545496</v>
      </c>
      <c r="O196" s="67"/>
      <c r="P196" s="64">
        <v>386.01100000000002</v>
      </c>
      <c r="Q196" s="62">
        <f t="shared" si="62"/>
        <v>282.6711417587112</v>
      </c>
      <c r="R196" s="98">
        <v>4</v>
      </c>
      <c r="S196" s="65">
        <v>1.4391215397748925E-2</v>
      </c>
      <c r="T196" s="66">
        <v>0</v>
      </c>
      <c r="U196" s="66">
        <v>0</v>
      </c>
      <c r="V196" s="66">
        <v>0.1638384522205262</v>
      </c>
      <c r="W196" s="66">
        <v>0</v>
      </c>
      <c r="X196" s="66">
        <v>0</v>
      </c>
      <c r="Y196" s="180">
        <f t="shared" si="63"/>
        <v>0.17822966761827513</v>
      </c>
      <c r="Z196" s="66">
        <v>0</v>
      </c>
      <c r="AA196" s="66">
        <v>0</v>
      </c>
      <c r="AB196" s="66">
        <v>0.82177033238172492</v>
      </c>
      <c r="AC196" s="192">
        <f t="shared" si="64"/>
        <v>0.82177033238172492</v>
      </c>
    </row>
    <row r="197" spans="1:29" s="10" customFormat="1" x14ac:dyDescent="0.25">
      <c r="A197" s="212">
        <v>8</v>
      </c>
      <c r="B197" s="255">
        <v>610</v>
      </c>
      <c r="C197" s="238" t="s">
        <v>220</v>
      </c>
      <c r="D197" s="90">
        <v>1255</v>
      </c>
      <c r="E197" s="60">
        <v>1</v>
      </c>
      <c r="F197" s="60">
        <v>415</v>
      </c>
      <c r="G197" s="60">
        <v>2188</v>
      </c>
      <c r="H197" s="148">
        <v>2360.9166666666665</v>
      </c>
      <c r="I197" s="98">
        <v>1</v>
      </c>
      <c r="J197" s="64">
        <v>835.47</v>
      </c>
      <c r="K197" s="62">
        <f t="shared" si="60"/>
        <v>353.87526031555541</v>
      </c>
      <c r="L197" s="67" t="s">
        <v>199</v>
      </c>
      <c r="M197" s="64">
        <v>146.096</v>
      </c>
      <c r="N197" s="62">
        <f t="shared" si="61"/>
        <v>61.881049027566981</v>
      </c>
      <c r="O197" s="138">
        <v>6</v>
      </c>
      <c r="P197" s="64">
        <v>689.37400000000002</v>
      </c>
      <c r="Q197" s="62">
        <f t="shared" si="62"/>
        <v>291.99421128798843</v>
      </c>
      <c r="R197" s="98" t="s">
        <v>199</v>
      </c>
      <c r="S197" s="65">
        <v>1.44349886890014E-2</v>
      </c>
      <c r="T197" s="66">
        <v>0</v>
      </c>
      <c r="U197" s="66">
        <v>0</v>
      </c>
      <c r="V197" s="66">
        <v>0.15667348917375845</v>
      </c>
      <c r="W197" s="66">
        <v>3.6147318275940488E-3</v>
      </c>
      <c r="X197" s="66">
        <v>1.4363172824877015E-4</v>
      </c>
      <c r="Y197" s="180">
        <f t="shared" si="63"/>
        <v>0.17486684141860268</v>
      </c>
      <c r="Z197" s="66">
        <v>0</v>
      </c>
      <c r="AA197" s="140">
        <v>3.5907932062192537E-5</v>
      </c>
      <c r="AB197" s="66">
        <v>0.82509725064933515</v>
      </c>
      <c r="AC197" s="192">
        <f t="shared" si="64"/>
        <v>0.82513315858139735</v>
      </c>
    </row>
    <row r="198" spans="1:29" s="10" customFormat="1" x14ac:dyDescent="0.25">
      <c r="A198" s="213">
        <v>8</v>
      </c>
      <c r="B198" s="255">
        <v>775</v>
      </c>
      <c r="C198" s="252" t="s">
        <v>221</v>
      </c>
      <c r="D198" s="90">
        <v>1190</v>
      </c>
      <c r="E198" s="60">
        <v>0</v>
      </c>
      <c r="F198" s="60">
        <v>0</v>
      </c>
      <c r="G198" s="60">
        <v>2659</v>
      </c>
      <c r="H198" s="148">
        <v>2659</v>
      </c>
      <c r="I198" s="98"/>
      <c r="J198" s="64">
        <v>962.15599999999995</v>
      </c>
      <c r="K198" s="62">
        <f t="shared" si="60"/>
        <v>361.84881534411431</v>
      </c>
      <c r="L198" s="67">
        <v>4</v>
      </c>
      <c r="M198" s="64">
        <v>164.8</v>
      </c>
      <c r="N198" s="62">
        <f t="shared" si="61"/>
        <v>61.978187288454308</v>
      </c>
      <c r="O198" s="67"/>
      <c r="P198" s="64">
        <v>797.35599999999999</v>
      </c>
      <c r="Q198" s="62">
        <f t="shared" si="62"/>
        <v>299.87062805566001</v>
      </c>
      <c r="R198" s="98">
        <v>4</v>
      </c>
      <c r="S198" s="65">
        <v>1.5226221111753188E-2</v>
      </c>
      <c r="T198" s="66">
        <v>0</v>
      </c>
      <c r="U198" s="66">
        <v>0</v>
      </c>
      <c r="V198" s="66">
        <v>0.15605577473923149</v>
      </c>
      <c r="W198" s="66">
        <v>0</v>
      </c>
      <c r="X198" s="66">
        <v>0</v>
      </c>
      <c r="Y198" s="180">
        <f t="shared" si="63"/>
        <v>0.17128199585098469</v>
      </c>
      <c r="Z198" s="66">
        <v>0</v>
      </c>
      <c r="AA198" s="140">
        <v>1.0538831540831217E-2</v>
      </c>
      <c r="AB198" s="66">
        <v>0.81817917260818418</v>
      </c>
      <c r="AC198" s="192">
        <f t="shared" si="64"/>
        <v>0.82871800414901542</v>
      </c>
    </row>
    <row r="199" spans="1:29" s="10" customFormat="1" x14ac:dyDescent="0.25">
      <c r="A199" s="212">
        <v>8</v>
      </c>
      <c r="B199" s="255">
        <v>924</v>
      </c>
      <c r="C199" s="238" t="s">
        <v>222</v>
      </c>
      <c r="D199" s="90">
        <v>2553</v>
      </c>
      <c r="E199" s="60">
        <v>0</v>
      </c>
      <c r="F199" s="60">
        <v>0</v>
      </c>
      <c r="G199" s="60">
        <v>3470</v>
      </c>
      <c r="H199" s="148">
        <v>3470</v>
      </c>
      <c r="I199" s="98"/>
      <c r="J199" s="64">
        <v>1193.1379999999999</v>
      </c>
      <c r="K199" s="62">
        <f t="shared" si="60"/>
        <v>343.84380403458215</v>
      </c>
      <c r="L199" s="67">
        <v>4</v>
      </c>
      <c r="M199" s="64">
        <v>199.52</v>
      </c>
      <c r="N199" s="62">
        <f t="shared" si="61"/>
        <v>57.498559077809801</v>
      </c>
      <c r="O199" s="138"/>
      <c r="P199" s="64">
        <v>993.61800000000005</v>
      </c>
      <c r="Q199" s="62">
        <f t="shared" si="62"/>
        <v>286.34524495677232</v>
      </c>
      <c r="R199" s="98">
        <v>4</v>
      </c>
      <c r="S199" s="65">
        <v>1.6024969450306674E-2</v>
      </c>
      <c r="T199" s="66">
        <v>0</v>
      </c>
      <c r="U199" s="66">
        <v>0</v>
      </c>
      <c r="V199" s="66">
        <v>0.15093811445113642</v>
      </c>
      <c r="W199" s="66">
        <v>0</v>
      </c>
      <c r="X199" s="66">
        <v>2.5981906535539059E-4</v>
      </c>
      <c r="Y199" s="180">
        <f t="shared" si="63"/>
        <v>0.16722290296679848</v>
      </c>
      <c r="Z199" s="66">
        <v>0</v>
      </c>
      <c r="AA199" s="140">
        <v>8.3812601727545357E-5</v>
      </c>
      <c r="AB199" s="66">
        <v>0.83269328443147406</v>
      </c>
      <c r="AC199" s="192">
        <f t="shared" si="64"/>
        <v>0.83277709703320157</v>
      </c>
    </row>
    <row r="200" spans="1:29" s="10" customFormat="1" x14ac:dyDescent="0.25">
      <c r="A200" s="212">
        <v>8</v>
      </c>
      <c r="B200" s="255">
        <v>833</v>
      </c>
      <c r="C200" s="253" t="s">
        <v>223</v>
      </c>
      <c r="D200" s="90">
        <v>771</v>
      </c>
      <c r="E200" s="60">
        <v>0</v>
      </c>
      <c r="F200" s="60">
        <v>196</v>
      </c>
      <c r="G200" s="60">
        <v>1413</v>
      </c>
      <c r="H200" s="148">
        <v>1494.6666666666667</v>
      </c>
      <c r="I200" s="98">
        <v>1</v>
      </c>
      <c r="J200" s="64">
        <v>511.38499999999999</v>
      </c>
      <c r="K200" s="62">
        <f t="shared" si="60"/>
        <v>342.13983050847457</v>
      </c>
      <c r="L200" s="63">
        <v>4</v>
      </c>
      <c r="M200" s="64">
        <v>84.12</v>
      </c>
      <c r="N200" s="62">
        <f t="shared" si="61"/>
        <v>56.280107047279209</v>
      </c>
      <c r="O200" s="138"/>
      <c r="P200" s="64">
        <v>427.26499999999999</v>
      </c>
      <c r="Q200" s="62">
        <f t="shared" si="62"/>
        <v>285.85972346119536</v>
      </c>
      <c r="R200" s="91">
        <v>4</v>
      </c>
      <c r="S200" s="65">
        <v>1.5233141370982724E-2</v>
      </c>
      <c r="T200" s="66">
        <v>0</v>
      </c>
      <c r="U200" s="66">
        <v>0</v>
      </c>
      <c r="V200" s="66">
        <v>0.14842046598942091</v>
      </c>
      <c r="W200" s="66">
        <v>0</v>
      </c>
      <c r="X200" s="66">
        <v>8.4085375988736475E-4</v>
      </c>
      <c r="Y200" s="180">
        <f t="shared" si="63"/>
        <v>0.16449446112029101</v>
      </c>
      <c r="Z200" s="66">
        <v>0</v>
      </c>
      <c r="AA200" s="140">
        <v>2.9332107903047604E-4</v>
      </c>
      <c r="AB200" s="66">
        <v>0.83521221780067856</v>
      </c>
      <c r="AC200" s="192">
        <f t="shared" si="64"/>
        <v>0.83550553887970902</v>
      </c>
    </row>
    <row r="201" spans="1:29" s="10" customFormat="1" x14ac:dyDescent="0.25">
      <c r="A201" s="213">
        <v>8</v>
      </c>
      <c r="B201" s="255">
        <v>764</v>
      </c>
      <c r="C201" s="238" t="s">
        <v>224</v>
      </c>
      <c r="D201" s="90">
        <v>559</v>
      </c>
      <c r="E201" s="60">
        <v>72</v>
      </c>
      <c r="F201" s="60">
        <v>0</v>
      </c>
      <c r="G201" s="60">
        <v>1124</v>
      </c>
      <c r="H201" s="148">
        <v>1124</v>
      </c>
      <c r="I201" s="98"/>
      <c r="J201" s="64">
        <v>375.13900000000001</v>
      </c>
      <c r="K201" s="62">
        <f t="shared" si="60"/>
        <v>333.7535587188612</v>
      </c>
      <c r="L201" s="63">
        <v>4</v>
      </c>
      <c r="M201" s="64">
        <v>54.81</v>
      </c>
      <c r="N201" s="62">
        <f t="shared" si="61"/>
        <v>48.763345195729535</v>
      </c>
      <c r="O201" s="138"/>
      <c r="P201" s="64">
        <v>320.32900000000001</v>
      </c>
      <c r="Q201" s="62">
        <f t="shared" si="62"/>
        <v>284.99021352313167</v>
      </c>
      <c r="R201" s="157">
        <v>4</v>
      </c>
      <c r="S201" s="65">
        <v>1.6500550462628518E-2</v>
      </c>
      <c r="T201" s="66">
        <v>0</v>
      </c>
      <c r="U201" s="66">
        <v>7.9970357654096207E-3</v>
      </c>
      <c r="V201" s="66">
        <v>0.12160825720599563</v>
      </c>
      <c r="W201" s="66">
        <v>0</v>
      </c>
      <c r="X201" s="66">
        <v>0</v>
      </c>
      <c r="Y201" s="180">
        <f t="shared" si="63"/>
        <v>0.14610584343403377</v>
      </c>
      <c r="Z201" s="66">
        <v>0</v>
      </c>
      <c r="AA201" s="140">
        <v>0</v>
      </c>
      <c r="AB201" s="66">
        <v>0.85389415656596623</v>
      </c>
      <c r="AC201" s="192">
        <f t="shared" si="64"/>
        <v>0.85389415656596623</v>
      </c>
    </row>
    <row r="202" spans="1:29" s="10" customFormat="1" x14ac:dyDescent="0.25">
      <c r="A202" s="213">
        <v>8</v>
      </c>
      <c r="B202" s="255">
        <v>338</v>
      </c>
      <c r="C202" s="253" t="s">
        <v>225</v>
      </c>
      <c r="D202" s="90">
        <v>19502</v>
      </c>
      <c r="E202" s="60">
        <v>0</v>
      </c>
      <c r="F202" s="60">
        <v>0</v>
      </c>
      <c r="G202" s="60">
        <v>38828</v>
      </c>
      <c r="H202" s="148">
        <v>38828</v>
      </c>
      <c r="I202" s="98"/>
      <c r="J202" s="64">
        <v>12913.855</v>
      </c>
      <c r="K202" s="62">
        <f t="shared" si="60"/>
        <v>332.59130009271661</v>
      </c>
      <c r="L202" s="63">
        <v>4</v>
      </c>
      <c r="M202" s="64">
        <v>1844.03</v>
      </c>
      <c r="N202" s="62">
        <f t="shared" si="61"/>
        <v>47.492273616977442</v>
      </c>
      <c r="O202" s="138"/>
      <c r="P202" s="64">
        <v>11069.825000000001</v>
      </c>
      <c r="Q202" s="62">
        <f t="shared" si="62"/>
        <v>285.09902647573915</v>
      </c>
      <c r="R202" s="157">
        <v>4</v>
      </c>
      <c r="S202" s="65">
        <v>1.6566702971343571E-2</v>
      </c>
      <c r="T202" s="105">
        <v>0</v>
      </c>
      <c r="U202" s="105">
        <v>0</v>
      </c>
      <c r="V202" s="105">
        <v>0.1262279931128234</v>
      </c>
      <c r="W202" s="105">
        <v>0</v>
      </c>
      <c r="X202" s="105">
        <v>0</v>
      </c>
      <c r="Y202" s="180">
        <f t="shared" si="63"/>
        <v>0.14279469608416698</v>
      </c>
      <c r="Z202" s="105">
        <v>0</v>
      </c>
      <c r="AA202" s="140">
        <v>0</v>
      </c>
      <c r="AB202" s="105">
        <v>0.85720530391583316</v>
      </c>
      <c r="AC202" s="192">
        <f t="shared" si="64"/>
        <v>0.85720530391583316</v>
      </c>
    </row>
    <row r="203" spans="1:29" s="10" customFormat="1" x14ac:dyDescent="0.25">
      <c r="A203" s="212">
        <v>8</v>
      </c>
      <c r="B203" s="255">
        <v>871</v>
      </c>
      <c r="C203" s="238" t="s">
        <v>226</v>
      </c>
      <c r="D203" s="90">
        <v>280</v>
      </c>
      <c r="E203" s="60">
        <v>0</v>
      </c>
      <c r="F203" s="60">
        <v>2</v>
      </c>
      <c r="G203" s="60">
        <v>720</v>
      </c>
      <c r="H203" s="148">
        <v>720.83333333333337</v>
      </c>
      <c r="I203" s="98"/>
      <c r="J203" s="64">
        <v>236.74100000000001</v>
      </c>
      <c r="K203" s="62">
        <f t="shared" si="60"/>
        <v>328.42682080924851</v>
      </c>
      <c r="L203" s="67">
        <v>4</v>
      </c>
      <c r="M203" s="64">
        <v>30.49</v>
      </c>
      <c r="N203" s="62">
        <f t="shared" si="61"/>
        <v>42.298265895953755</v>
      </c>
      <c r="O203" s="67"/>
      <c r="P203" s="64">
        <v>206.251</v>
      </c>
      <c r="Q203" s="62">
        <f t="shared" si="62"/>
        <v>286.12855491329481</v>
      </c>
      <c r="R203" s="98">
        <v>4</v>
      </c>
      <c r="S203" s="65">
        <v>1.6769380884595401E-2</v>
      </c>
      <c r="T203" s="66">
        <v>0</v>
      </c>
      <c r="U203" s="66">
        <v>0</v>
      </c>
      <c r="V203" s="66">
        <v>0.11202115391926197</v>
      </c>
      <c r="W203" s="66">
        <v>0</v>
      </c>
      <c r="X203" s="66">
        <v>0</v>
      </c>
      <c r="Y203" s="180">
        <f t="shared" si="63"/>
        <v>0.12879053480385738</v>
      </c>
      <c r="Z203" s="66">
        <v>0</v>
      </c>
      <c r="AA203" s="140">
        <v>0</v>
      </c>
      <c r="AB203" s="66">
        <v>0.87120946519614262</v>
      </c>
      <c r="AC203" s="192">
        <f t="shared" si="64"/>
        <v>0.87120946519614262</v>
      </c>
    </row>
    <row r="204" spans="1:29" s="10" customFormat="1" x14ac:dyDescent="0.25">
      <c r="A204" s="212">
        <v>8</v>
      </c>
      <c r="B204" s="255">
        <v>413</v>
      </c>
      <c r="C204" s="238" t="s">
        <v>227</v>
      </c>
      <c r="D204" s="90">
        <v>1440</v>
      </c>
      <c r="E204" s="60">
        <v>0</v>
      </c>
      <c r="F204" s="60">
        <v>944</v>
      </c>
      <c r="G204" s="60">
        <v>930</v>
      </c>
      <c r="H204" s="148">
        <v>1323.3333333333335</v>
      </c>
      <c r="I204" s="98">
        <v>1</v>
      </c>
      <c r="J204" s="64">
        <v>1311.82</v>
      </c>
      <c r="K204" s="62">
        <f t="shared" si="60"/>
        <v>991.29974811083116</v>
      </c>
      <c r="L204" s="63">
        <v>2</v>
      </c>
      <c r="M204" s="64">
        <v>161.79</v>
      </c>
      <c r="N204" s="62">
        <f t="shared" si="61"/>
        <v>122.2594458438287</v>
      </c>
      <c r="O204" s="138"/>
      <c r="P204" s="64">
        <v>1150.03</v>
      </c>
      <c r="Q204" s="62">
        <f t="shared" si="62"/>
        <v>869.0403022670024</v>
      </c>
      <c r="R204" s="157"/>
      <c r="S204" s="65">
        <v>3.9029744934518458E-3</v>
      </c>
      <c r="T204" s="66">
        <v>0</v>
      </c>
      <c r="U204" s="66">
        <v>2.2868991172569408E-2</v>
      </c>
      <c r="V204" s="66">
        <v>9.6560503727645561E-2</v>
      </c>
      <c r="W204" s="66">
        <v>0</v>
      </c>
      <c r="X204" s="66">
        <v>0</v>
      </c>
      <c r="Y204" s="180">
        <f t="shared" si="63"/>
        <v>0.12333246939366682</v>
      </c>
      <c r="Z204" s="66">
        <v>0</v>
      </c>
      <c r="AA204" s="140">
        <v>0</v>
      </c>
      <c r="AB204" s="66">
        <v>0.87666753060633318</v>
      </c>
      <c r="AC204" s="192">
        <f t="shared" si="64"/>
        <v>0.87666753060633318</v>
      </c>
    </row>
    <row r="205" spans="1:29" s="10" customFormat="1" x14ac:dyDescent="0.25">
      <c r="A205" s="212">
        <v>8</v>
      </c>
      <c r="B205" s="255">
        <v>895</v>
      </c>
      <c r="C205" s="245" t="s">
        <v>228</v>
      </c>
      <c r="D205" s="90">
        <v>340</v>
      </c>
      <c r="E205" s="60">
        <v>70</v>
      </c>
      <c r="F205" s="60">
        <v>0</v>
      </c>
      <c r="G205" s="60">
        <v>910</v>
      </c>
      <c r="H205" s="148">
        <v>910</v>
      </c>
      <c r="I205" s="98"/>
      <c r="J205" s="64">
        <v>295.17399999999998</v>
      </c>
      <c r="K205" s="62">
        <f t="shared" si="60"/>
        <v>324.36703296703297</v>
      </c>
      <c r="L205" s="63">
        <v>4</v>
      </c>
      <c r="M205" s="64">
        <v>36.26</v>
      </c>
      <c r="N205" s="62">
        <f t="shared" si="61"/>
        <v>39.846153846153847</v>
      </c>
      <c r="O205" s="138"/>
      <c r="P205" s="64">
        <v>258.91399999999999</v>
      </c>
      <c r="Q205" s="62">
        <f t="shared" si="62"/>
        <v>284.5208791208791</v>
      </c>
      <c r="R205" s="157">
        <v>4</v>
      </c>
      <c r="S205" s="65">
        <v>1.6973039630861796E-2</v>
      </c>
      <c r="T205" s="105">
        <v>0</v>
      </c>
      <c r="U205" s="105">
        <v>0</v>
      </c>
      <c r="V205" s="105">
        <v>0.10586975817653317</v>
      </c>
      <c r="W205" s="105">
        <v>0</v>
      </c>
      <c r="X205" s="105">
        <v>0</v>
      </c>
      <c r="Y205" s="180">
        <f t="shared" si="63"/>
        <v>0.12284279780739496</v>
      </c>
      <c r="Z205" s="105">
        <v>0</v>
      </c>
      <c r="AA205" s="140">
        <v>0</v>
      </c>
      <c r="AB205" s="105">
        <v>0.87715720219260507</v>
      </c>
      <c r="AC205" s="192">
        <f t="shared" si="64"/>
        <v>0.87715720219260507</v>
      </c>
    </row>
    <row r="206" spans="1:29" s="10" customFormat="1" x14ac:dyDescent="0.25">
      <c r="A206" s="212">
        <v>8</v>
      </c>
      <c r="B206" s="255">
        <v>873</v>
      </c>
      <c r="C206" s="238" t="s">
        <v>229</v>
      </c>
      <c r="D206" s="90">
        <v>2162</v>
      </c>
      <c r="E206" s="60">
        <v>133</v>
      </c>
      <c r="F206" s="60">
        <v>0</v>
      </c>
      <c r="G206" s="60">
        <v>5954</v>
      </c>
      <c r="H206" s="148">
        <v>5954</v>
      </c>
      <c r="I206" s="98"/>
      <c r="J206" s="64">
        <v>1888.4739999999999</v>
      </c>
      <c r="K206" s="62">
        <f t="shared" si="60"/>
        <v>317.17735975814577</v>
      </c>
      <c r="L206" s="63">
        <v>4</v>
      </c>
      <c r="M206" s="64">
        <v>200.29</v>
      </c>
      <c r="N206" s="62">
        <f t="shared" si="61"/>
        <v>33.639570036949948</v>
      </c>
      <c r="O206" s="138"/>
      <c r="P206" s="64">
        <v>1688.184</v>
      </c>
      <c r="Q206" s="62">
        <f t="shared" si="62"/>
        <v>283.53778972119585</v>
      </c>
      <c r="R206" s="139">
        <v>4</v>
      </c>
      <c r="S206" s="65">
        <v>1.7373816107608579E-2</v>
      </c>
      <c r="T206" s="66">
        <v>0</v>
      </c>
      <c r="U206" s="66">
        <v>0</v>
      </c>
      <c r="V206" s="66">
        <v>8.8685361831828236E-2</v>
      </c>
      <c r="W206" s="66">
        <v>0</v>
      </c>
      <c r="X206" s="66">
        <v>0</v>
      </c>
      <c r="Y206" s="180">
        <f t="shared" si="63"/>
        <v>0.10605917793943681</v>
      </c>
      <c r="Z206" s="66">
        <v>0</v>
      </c>
      <c r="AA206" s="140">
        <v>0</v>
      </c>
      <c r="AB206" s="66">
        <v>0.89394082206056324</v>
      </c>
      <c r="AC206" s="192">
        <f t="shared" si="64"/>
        <v>0.89394082206056324</v>
      </c>
    </row>
    <row r="207" spans="1:29" s="10" customFormat="1" x14ac:dyDescent="0.25">
      <c r="A207" s="209">
        <v>8</v>
      </c>
      <c r="B207" s="255">
        <v>978</v>
      </c>
      <c r="C207" s="238" t="s">
        <v>230</v>
      </c>
      <c r="D207" s="90">
        <v>349</v>
      </c>
      <c r="E207" s="60">
        <v>17</v>
      </c>
      <c r="F207" s="60">
        <v>32</v>
      </c>
      <c r="G207" s="60">
        <v>2525</v>
      </c>
      <c r="H207" s="148">
        <v>2538.3333333333335</v>
      </c>
      <c r="I207" s="98"/>
      <c r="J207" s="64">
        <v>805.93499999999995</v>
      </c>
      <c r="K207" s="62">
        <f t="shared" si="60"/>
        <v>317.50558108995403</v>
      </c>
      <c r="L207" s="63">
        <v>4</v>
      </c>
      <c r="M207" s="64">
        <v>83.11</v>
      </c>
      <c r="N207" s="62">
        <f t="shared" si="61"/>
        <v>32.741956664478003</v>
      </c>
      <c r="O207" s="67"/>
      <c r="P207" s="64">
        <v>722.82500000000005</v>
      </c>
      <c r="Q207" s="62">
        <f t="shared" si="62"/>
        <v>284.763624425476</v>
      </c>
      <c r="R207" s="98">
        <v>4</v>
      </c>
      <c r="S207" s="65">
        <v>1.725945640777482E-2</v>
      </c>
      <c r="T207" s="66">
        <v>0</v>
      </c>
      <c r="U207" s="66">
        <v>0</v>
      </c>
      <c r="V207" s="66">
        <v>8.5863003840260077E-2</v>
      </c>
      <c r="W207" s="66">
        <v>0</v>
      </c>
      <c r="X207" s="66">
        <v>0</v>
      </c>
      <c r="Y207" s="180">
        <f t="shared" si="63"/>
        <v>0.1031224602480349</v>
      </c>
      <c r="Z207" s="66">
        <v>0</v>
      </c>
      <c r="AA207" s="140">
        <v>0</v>
      </c>
      <c r="AB207" s="66">
        <v>0.89687753975196527</v>
      </c>
      <c r="AC207" s="192">
        <f t="shared" si="64"/>
        <v>0.89687753975196527</v>
      </c>
    </row>
    <row r="208" spans="1:29" s="10" customFormat="1" x14ac:dyDescent="0.25">
      <c r="A208" s="209">
        <v>8</v>
      </c>
      <c r="B208" s="255">
        <v>905</v>
      </c>
      <c r="C208" s="238" t="s">
        <v>231</v>
      </c>
      <c r="D208" s="90">
        <v>2460</v>
      </c>
      <c r="E208" s="60">
        <v>0</v>
      </c>
      <c r="F208" s="60">
        <v>500</v>
      </c>
      <c r="G208" s="60">
        <v>2913</v>
      </c>
      <c r="H208" s="148">
        <v>3121.3333333333335</v>
      </c>
      <c r="I208" s="98">
        <v>1</v>
      </c>
      <c r="J208" s="64">
        <v>984.375</v>
      </c>
      <c r="K208" s="62">
        <f t="shared" si="60"/>
        <v>315.37003417343016</v>
      </c>
      <c r="L208" s="63">
        <v>4</v>
      </c>
      <c r="M208" s="64">
        <v>98.17</v>
      </c>
      <c r="N208" s="62">
        <f t="shared" si="61"/>
        <v>31.451302862024775</v>
      </c>
      <c r="O208" s="138"/>
      <c r="P208" s="64">
        <v>886.20500000000004</v>
      </c>
      <c r="Q208" s="62">
        <f t="shared" si="62"/>
        <v>283.91873131140539</v>
      </c>
      <c r="R208" s="157">
        <v>4</v>
      </c>
      <c r="S208" s="65">
        <v>1.6304761904761905E-2</v>
      </c>
      <c r="T208" s="105">
        <v>0</v>
      </c>
      <c r="U208" s="105">
        <v>0</v>
      </c>
      <c r="V208" s="105">
        <v>8.3423492063492075E-2</v>
      </c>
      <c r="W208" s="105">
        <v>0</v>
      </c>
      <c r="X208" s="105">
        <v>0</v>
      </c>
      <c r="Y208" s="180">
        <f t="shared" si="63"/>
        <v>9.972825396825398E-2</v>
      </c>
      <c r="Z208" s="105">
        <v>0</v>
      </c>
      <c r="AA208" s="140">
        <v>0</v>
      </c>
      <c r="AB208" s="105">
        <v>0.90027174603174609</v>
      </c>
      <c r="AC208" s="192">
        <f t="shared" si="64"/>
        <v>0.90027174603174609</v>
      </c>
    </row>
    <row r="209" spans="1:29" s="10" customFormat="1" x14ac:dyDescent="0.25">
      <c r="A209" s="212">
        <v>8</v>
      </c>
      <c r="B209" s="255">
        <v>955</v>
      </c>
      <c r="C209" s="244" t="s">
        <v>232</v>
      </c>
      <c r="D209" s="90">
        <v>1005</v>
      </c>
      <c r="E209" s="60">
        <v>0</v>
      </c>
      <c r="F209" s="60">
        <v>0</v>
      </c>
      <c r="G209" s="60">
        <v>2096</v>
      </c>
      <c r="H209" s="148">
        <v>2096</v>
      </c>
      <c r="I209" s="98"/>
      <c r="J209" s="64">
        <v>655.154</v>
      </c>
      <c r="K209" s="62">
        <f t="shared" si="60"/>
        <v>312.57347328244276</v>
      </c>
      <c r="L209" s="63">
        <v>4</v>
      </c>
      <c r="M209" s="64">
        <v>60.52</v>
      </c>
      <c r="N209" s="62">
        <f t="shared" si="61"/>
        <v>28.874045801526716</v>
      </c>
      <c r="O209" s="138"/>
      <c r="P209" s="64">
        <v>594.63400000000001</v>
      </c>
      <c r="Q209" s="62">
        <f t="shared" si="62"/>
        <v>283.69942748091603</v>
      </c>
      <c r="R209" s="157">
        <v>4</v>
      </c>
      <c r="S209" s="65">
        <v>1.7629442848551641E-2</v>
      </c>
      <c r="T209" s="105">
        <v>0</v>
      </c>
      <c r="U209" s="105">
        <v>0</v>
      </c>
      <c r="V209" s="105">
        <v>7.4745784960482578E-2</v>
      </c>
      <c r="W209" s="105">
        <v>0</v>
      </c>
      <c r="X209" s="105">
        <v>0</v>
      </c>
      <c r="Y209" s="180">
        <f t="shared" si="63"/>
        <v>9.2375227809034219E-2</v>
      </c>
      <c r="Z209" s="105">
        <v>0</v>
      </c>
      <c r="AA209" s="140">
        <v>0</v>
      </c>
      <c r="AB209" s="105">
        <v>0.90762477219096582</v>
      </c>
      <c r="AC209" s="192">
        <f t="shared" si="64"/>
        <v>0.90762477219096582</v>
      </c>
    </row>
    <row r="210" spans="1:29" s="10" customFormat="1" x14ac:dyDescent="0.25">
      <c r="A210" s="213">
        <v>8</v>
      </c>
      <c r="B210" s="255">
        <v>749</v>
      </c>
      <c r="C210" s="238" t="s">
        <v>233</v>
      </c>
      <c r="D210" s="90">
        <v>298</v>
      </c>
      <c r="E210" s="60">
        <v>0</v>
      </c>
      <c r="F210" s="60">
        <v>0</v>
      </c>
      <c r="G210" s="60">
        <v>741</v>
      </c>
      <c r="H210" s="148">
        <v>741</v>
      </c>
      <c r="I210" s="98"/>
      <c r="J210" s="64">
        <v>232.17699999999999</v>
      </c>
      <c r="K210" s="62">
        <f t="shared" si="60"/>
        <v>313.32928475033737</v>
      </c>
      <c r="L210" s="63">
        <v>4</v>
      </c>
      <c r="M210" s="64">
        <v>21.28</v>
      </c>
      <c r="N210" s="62">
        <f t="shared" si="61"/>
        <v>28.717948717948719</v>
      </c>
      <c r="O210" s="67"/>
      <c r="P210" s="64">
        <v>210.89699999999999</v>
      </c>
      <c r="Q210" s="62">
        <f t="shared" si="62"/>
        <v>284.61133603238869</v>
      </c>
      <c r="R210" s="157">
        <v>4</v>
      </c>
      <c r="S210" s="65">
        <v>1.7572800062021648E-2</v>
      </c>
      <c r="T210" s="105">
        <v>0</v>
      </c>
      <c r="U210" s="105">
        <v>0</v>
      </c>
      <c r="V210" s="105">
        <v>4.4793411922800279E-2</v>
      </c>
      <c r="W210" s="105">
        <v>2.9288000103369412E-2</v>
      </c>
      <c r="X210" s="105">
        <v>0</v>
      </c>
      <c r="Y210" s="180">
        <f t="shared" si="63"/>
        <v>9.1654212088191328E-2</v>
      </c>
      <c r="Z210" s="105">
        <v>0</v>
      </c>
      <c r="AA210" s="105">
        <v>0</v>
      </c>
      <c r="AB210" s="105">
        <v>0.90834578791180864</v>
      </c>
      <c r="AC210" s="192">
        <f t="shared" si="64"/>
        <v>0.90834578791180864</v>
      </c>
    </row>
    <row r="211" spans="1:29" s="10" customFormat="1" x14ac:dyDescent="0.25">
      <c r="A211" s="212">
        <v>8</v>
      </c>
      <c r="B211" s="255">
        <v>907</v>
      </c>
      <c r="C211" s="238" t="s">
        <v>234</v>
      </c>
      <c r="D211" s="90">
        <v>1145</v>
      </c>
      <c r="E211" s="60">
        <v>0</v>
      </c>
      <c r="F211" s="60">
        <v>868</v>
      </c>
      <c r="G211" s="60">
        <v>604</v>
      </c>
      <c r="H211" s="148">
        <v>965.66666666666663</v>
      </c>
      <c r="I211" s="98">
        <v>1</v>
      </c>
      <c r="J211" s="64">
        <v>291.96899999999999</v>
      </c>
      <c r="K211" s="62">
        <f t="shared" si="60"/>
        <v>302.34967207455992</v>
      </c>
      <c r="L211" s="63">
        <v>4</v>
      </c>
      <c r="M211" s="64">
        <v>17.59</v>
      </c>
      <c r="N211" s="62">
        <f t="shared" si="61"/>
        <v>18.215395236451503</v>
      </c>
      <c r="O211" s="67"/>
      <c r="P211" s="64">
        <v>274.37900000000002</v>
      </c>
      <c r="Q211" s="62">
        <f t="shared" si="62"/>
        <v>284.13427683810841</v>
      </c>
      <c r="R211" s="157">
        <v>4</v>
      </c>
      <c r="S211" s="65">
        <v>1.1405320427853643E-2</v>
      </c>
      <c r="T211" s="105">
        <v>0</v>
      </c>
      <c r="U211" s="105">
        <v>0</v>
      </c>
      <c r="V211" s="105">
        <v>4.8840801591949833E-2</v>
      </c>
      <c r="W211" s="105">
        <v>0</v>
      </c>
      <c r="X211" s="105">
        <v>0</v>
      </c>
      <c r="Y211" s="180">
        <f t="shared" si="63"/>
        <v>6.0246122019803477E-2</v>
      </c>
      <c r="Z211" s="105">
        <v>0</v>
      </c>
      <c r="AA211" s="105">
        <v>0</v>
      </c>
      <c r="AB211" s="105">
        <v>0.93975387798019661</v>
      </c>
      <c r="AC211" s="192">
        <f t="shared" si="64"/>
        <v>0.93975387798019661</v>
      </c>
    </row>
    <row r="212" spans="1:29" s="10" customFormat="1" ht="15.75" thickBot="1" x14ac:dyDescent="0.3">
      <c r="A212" s="213">
        <v>8</v>
      </c>
      <c r="B212" s="265">
        <v>973</v>
      </c>
      <c r="C212" s="243" t="s">
        <v>235</v>
      </c>
      <c r="D212" s="92">
        <v>280</v>
      </c>
      <c r="E212" s="69">
        <v>0</v>
      </c>
      <c r="F212" s="69">
        <v>0</v>
      </c>
      <c r="G212" s="69">
        <v>613</v>
      </c>
      <c r="H212" s="149">
        <v>613</v>
      </c>
      <c r="I212" s="114"/>
      <c r="J212" s="169">
        <v>180.559</v>
      </c>
      <c r="K212" s="70">
        <f t="shared" si="60"/>
        <v>294.54975530179445</v>
      </c>
      <c r="L212" s="93">
        <v>4</v>
      </c>
      <c r="M212" s="169">
        <v>6.86</v>
      </c>
      <c r="N212" s="70">
        <f t="shared" si="61"/>
        <v>11.190864600326265</v>
      </c>
      <c r="O212" s="150"/>
      <c r="P212" s="169">
        <v>173.69900000000001</v>
      </c>
      <c r="Q212" s="70">
        <f t="shared" si="62"/>
        <v>283.35889070146817</v>
      </c>
      <c r="R212" s="130">
        <v>4</v>
      </c>
      <c r="S212" s="170">
        <v>1.8719642886812621E-2</v>
      </c>
      <c r="T212" s="120">
        <v>0</v>
      </c>
      <c r="U212" s="120">
        <v>0</v>
      </c>
      <c r="V212" s="120">
        <v>1.9273478475179857E-2</v>
      </c>
      <c r="W212" s="120">
        <v>0</v>
      </c>
      <c r="X212" s="120">
        <v>0</v>
      </c>
      <c r="Y212" s="181">
        <f t="shared" si="63"/>
        <v>3.7993121361992482E-2</v>
      </c>
      <c r="Z212" s="120">
        <v>0</v>
      </c>
      <c r="AA212" s="152">
        <v>0</v>
      </c>
      <c r="AB212" s="120">
        <v>0.9620068786380076</v>
      </c>
      <c r="AC212" s="193">
        <f t="shared" si="64"/>
        <v>0.9620068786380076</v>
      </c>
    </row>
    <row r="213" spans="1:29" s="10" customFormat="1" ht="15.75" thickBot="1" x14ac:dyDescent="0.3">
      <c r="A213" s="136"/>
      <c r="B213" s="257"/>
      <c r="C213" s="240"/>
      <c r="D213" s="234"/>
      <c r="E213" s="95"/>
      <c r="F213" s="95"/>
      <c r="G213" s="96"/>
      <c r="H213" s="44"/>
      <c r="I213" s="99"/>
      <c r="J213" s="231"/>
      <c r="K213" s="75"/>
      <c r="L213" s="100"/>
      <c r="M213" s="17"/>
      <c r="N213" s="77"/>
      <c r="O213" s="21"/>
      <c r="P213" s="58"/>
      <c r="Q213" s="77"/>
      <c r="R213" s="100"/>
      <c r="S213" s="132"/>
      <c r="T213" s="82"/>
      <c r="U213" s="82"/>
      <c r="V213" s="82"/>
      <c r="W213" s="82"/>
      <c r="X213" s="201" t="s">
        <v>84</v>
      </c>
      <c r="Y213" s="189">
        <f>SUM(Y175:Y212)/38</f>
        <v>0.20247543611536251</v>
      </c>
      <c r="Z213" s="82"/>
      <c r="AA213" s="82"/>
      <c r="AB213" s="82"/>
      <c r="AC213" s="195"/>
    </row>
    <row r="214" spans="1:29" s="2" customFormat="1" ht="15.75" thickBot="1" x14ac:dyDescent="0.3">
      <c r="A214" s="134"/>
      <c r="B214" s="257"/>
      <c r="C214" s="237" t="s">
        <v>273</v>
      </c>
      <c r="D214" s="234"/>
      <c r="E214" s="95"/>
      <c r="F214" s="95"/>
      <c r="G214" s="96"/>
      <c r="H214" s="44"/>
      <c r="I214" s="99"/>
      <c r="J214" s="231"/>
      <c r="K214" s="75"/>
      <c r="L214" s="100"/>
      <c r="M214" s="76"/>
      <c r="N214" s="77"/>
      <c r="O214" s="78"/>
      <c r="P214" s="79"/>
      <c r="Q214" s="77"/>
      <c r="R214" s="100"/>
      <c r="S214" s="81"/>
      <c r="T214" s="82"/>
      <c r="U214" s="82"/>
      <c r="V214" s="82"/>
      <c r="W214" s="82"/>
      <c r="X214" s="82"/>
      <c r="Y214" s="183"/>
      <c r="Z214" s="82"/>
      <c r="AA214" s="81"/>
      <c r="AB214" s="82"/>
      <c r="AC214" s="195"/>
    </row>
    <row r="215" spans="1:29" s="10" customFormat="1" ht="15" customHeight="1" x14ac:dyDescent="0.25">
      <c r="A215" s="205">
        <v>9</v>
      </c>
      <c r="B215" s="258">
        <v>279</v>
      </c>
      <c r="C215" s="254" t="s">
        <v>236</v>
      </c>
      <c r="D215" s="83">
        <v>2973</v>
      </c>
      <c r="E215" s="84">
        <v>0</v>
      </c>
      <c r="F215" s="84">
        <v>0</v>
      </c>
      <c r="G215" s="84">
        <v>7510</v>
      </c>
      <c r="H215" s="146">
        <v>7510</v>
      </c>
      <c r="I215" s="102"/>
      <c r="J215" s="88">
        <v>5168.2809999999999</v>
      </c>
      <c r="K215" s="86">
        <f t="shared" ref="K215:K237" si="65">(J215*1000)/H215</f>
        <v>688.18655126498004</v>
      </c>
      <c r="L215" s="87" t="s">
        <v>237</v>
      </c>
      <c r="M215" s="88">
        <v>2665.91</v>
      </c>
      <c r="N215" s="86">
        <f t="shared" ref="N215:N237" si="66">(M215*1000)/H215</f>
        <v>354.98135818908122</v>
      </c>
      <c r="O215" s="153" t="s">
        <v>238</v>
      </c>
      <c r="P215" s="88">
        <v>2502.3710000000001</v>
      </c>
      <c r="Q215" s="86">
        <f t="shared" ref="Q215:Q237" si="67">(P215*1000)/H215</f>
        <v>333.20519307589882</v>
      </c>
      <c r="R215" s="154" t="s">
        <v>239</v>
      </c>
      <c r="S215" s="89">
        <v>8.0065306046633311E-3</v>
      </c>
      <c r="T215" s="97">
        <v>0</v>
      </c>
      <c r="U215" s="97">
        <v>7.739517259220233E-5</v>
      </c>
      <c r="V215" s="97">
        <v>0.46530945202089435</v>
      </c>
      <c r="W215" s="97">
        <v>3.7834630121698104E-2</v>
      </c>
      <c r="X215" s="97">
        <v>4.5934034933472071E-3</v>
      </c>
      <c r="Y215" s="184">
        <f t="shared" ref="Y215:Y237" si="68">S215+T215+U215+V215+W215+X215</f>
        <v>0.51582141141319526</v>
      </c>
      <c r="Z215" s="97">
        <v>0</v>
      </c>
      <c r="AA215" s="155">
        <v>2.4185991435063227E-4</v>
      </c>
      <c r="AB215" s="97">
        <v>0.48393672867245419</v>
      </c>
      <c r="AC215" s="207">
        <f t="shared" ref="AC215:AC237" si="69">Z215+AA215+AB215</f>
        <v>0.48417858858680479</v>
      </c>
    </row>
    <row r="216" spans="1:29" s="10" customFormat="1" x14ac:dyDescent="0.25">
      <c r="A216" s="204">
        <v>9</v>
      </c>
      <c r="B216" s="255">
        <v>523</v>
      </c>
      <c r="C216" s="238" t="s">
        <v>240</v>
      </c>
      <c r="D216" s="90">
        <v>6553</v>
      </c>
      <c r="E216" s="60">
        <v>0</v>
      </c>
      <c r="F216" s="60">
        <v>4027</v>
      </c>
      <c r="G216" s="60">
        <v>5984</v>
      </c>
      <c r="H216" s="148">
        <v>7661.9166666666661</v>
      </c>
      <c r="I216" s="98">
        <v>1</v>
      </c>
      <c r="J216" s="64">
        <v>3974.4229999999998</v>
      </c>
      <c r="K216" s="62">
        <f t="shared" si="65"/>
        <v>518.72438358548231</v>
      </c>
      <c r="L216" s="63" t="s">
        <v>198</v>
      </c>
      <c r="M216" s="64">
        <v>1757.1</v>
      </c>
      <c r="N216" s="62">
        <f t="shared" si="66"/>
        <v>229.32904081876816</v>
      </c>
      <c r="O216" s="138">
        <v>6</v>
      </c>
      <c r="P216" s="64">
        <v>2217.3229999999999</v>
      </c>
      <c r="Q216" s="62">
        <f t="shared" si="67"/>
        <v>289.39534276671418</v>
      </c>
      <c r="R216" s="91" t="s">
        <v>199</v>
      </c>
      <c r="S216" s="65">
        <v>8.2955437808205114E-3</v>
      </c>
      <c r="T216" s="66">
        <v>0</v>
      </c>
      <c r="U216" s="66">
        <v>4.5289592979911801E-2</v>
      </c>
      <c r="V216" s="66">
        <v>0.38123018108540541</v>
      </c>
      <c r="W216" s="66">
        <v>0</v>
      </c>
      <c r="X216" s="66">
        <v>7.2865922927680326E-3</v>
      </c>
      <c r="Y216" s="180">
        <f t="shared" si="68"/>
        <v>0.44210191013890571</v>
      </c>
      <c r="Z216" s="66">
        <v>0</v>
      </c>
      <c r="AA216" s="140">
        <v>2.9689844286831068E-4</v>
      </c>
      <c r="AB216" s="66">
        <v>0.55760119141822606</v>
      </c>
      <c r="AC216" s="192">
        <f t="shared" si="69"/>
        <v>0.55789808986109435</v>
      </c>
    </row>
    <row r="217" spans="1:29" s="10" customFormat="1" x14ac:dyDescent="0.25">
      <c r="A217" s="204">
        <v>9</v>
      </c>
      <c r="B217" s="255">
        <v>159</v>
      </c>
      <c r="C217" s="238" t="s">
        <v>241</v>
      </c>
      <c r="D217" s="90">
        <v>6861</v>
      </c>
      <c r="E217" s="60">
        <v>0</v>
      </c>
      <c r="F217" s="60">
        <v>4451</v>
      </c>
      <c r="G217" s="60">
        <v>5526</v>
      </c>
      <c r="H217" s="148">
        <v>7380.5833333333339</v>
      </c>
      <c r="I217" s="98">
        <v>1</v>
      </c>
      <c r="J217" s="64">
        <v>3975.3739999999998</v>
      </c>
      <c r="K217" s="62">
        <f t="shared" si="65"/>
        <v>538.62598936398433</v>
      </c>
      <c r="L217" s="63" t="s">
        <v>242</v>
      </c>
      <c r="M217" s="64">
        <v>1549.03</v>
      </c>
      <c r="N217" s="62">
        <f t="shared" si="66"/>
        <v>209.87907459889121</v>
      </c>
      <c r="O217" s="138">
        <v>6</v>
      </c>
      <c r="P217" s="64">
        <v>2426.3440000000001</v>
      </c>
      <c r="Q217" s="62">
        <f t="shared" si="67"/>
        <v>328.74691476509304</v>
      </c>
      <c r="R217" s="139">
        <v>6</v>
      </c>
      <c r="S217" s="65">
        <v>7.6596566763278123E-3</v>
      </c>
      <c r="T217" s="66">
        <v>0</v>
      </c>
      <c r="U217" s="66">
        <v>4.4624732163564988E-2</v>
      </c>
      <c r="V217" s="66">
        <v>0.3340691970114007</v>
      </c>
      <c r="W217" s="66">
        <v>0</v>
      </c>
      <c r="X217" s="66">
        <v>3.3028338968861802E-3</v>
      </c>
      <c r="Y217" s="180">
        <f t="shared" si="68"/>
        <v>0.38965641974817966</v>
      </c>
      <c r="Z217" s="66">
        <v>0</v>
      </c>
      <c r="AA217" s="140">
        <v>8.3514154894608658E-4</v>
      </c>
      <c r="AB217" s="66">
        <v>0.6095084387028743</v>
      </c>
      <c r="AC217" s="192">
        <f t="shared" si="69"/>
        <v>0.61034358025182034</v>
      </c>
    </row>
    <row r="218" spans="1:29" s="10" customFormat="1" x14ac:dyDescent="0.25">
      <c r="A218" s="205">
        <v>9</v>
      </c>
      <c r="B218" s="255">
        <v>173</v>
      </c>
      <c r="C218" s="238" t="s">
        <v>243</v>
      </c>
      <c r="D218" s="90">
        <v>4463</v>
      </c>
      <c r="E218" s="60">
        <v>0</v>
      </c>
      <c r="F218" s="60">
        <v>3595</v>
      </c>
      <c r="G218" s="60">
        <v>1976</v>
      </c>
      <c r="H218" s="148">
        <v>3473.9166666666665</v>
      </c>
      <c r="I218" s="98">
        <v>1</v>
      </c>
      <c r="J218" s="64">
        <v>1830.5119999999999</v>
      </c>
      <c r="K218" s="62">
        <f t="shared" si="65"/>
        <v>526.93031400676477</v>
      </c>
      <c r="L218" s="63" t="s">
        <v>96</v>
      </c>
      <c r="M218" s="64">
        <v>689.61</v>
      </c>
      <c r="N218" s="62">
        <f t="shared" si="66"/>
        <v>198.51080672631755</v>
      </c>
      <c r="O218" s="138"/>
      <c r="P218" s="64">
        <v>1140.902</v>
      </c>
      <c r="Q218" s="62">
        <f t="shared" si="67"/>
        <v>328.41950728044714</v>
      </c>
      <c r="R218" s="157">
        <v>4</v>
      </c>
      <c r="S218" s="65">
        <v>5.9491552090344124E-3</v>
      </c>
      <c r="T218" s="66">
        <v>0</v>
      </c>
      <c r="U218" s="66">
        <v>0</v>
      </c>
      <c r="V218" s="66">
        <v>0.36256522765215415</v>
      </c>
      <c r="W218" s="66">
        <v>0</v>
      </c>
      <c r="X218" s="66">
        <v>8.2162804723487203E-3</v>
      </c>
      <c r="Y218" s="180">
        <f t="shared" si="68"/>
        <v>0.37673066333353727</v>
      </c>
      <c r="Z218" s="66">
        <v>0</v>
      </c>
      <c r="AA218" s="140">
        <v>3.1466606064314245E-3</v>
      </c>
      <c r="AB218" s="66">
        <v>0.62012267606003135</v>
      </c>
      <c r="AC218" s="192">
        <f t="shared" si="69"/>
        <v>0.62326933666646278</v>
      </c>
    </row>
    <row r="219" spans="1:29" s="10" customFormat="1" x14ac:dyDescent="0.25">
      <c r="A219" s="209">
        <v>9</v>
      </c>
      <c r="B219" s="255">
        <v>420</v>
      </c>
      <c r="C219" s="238" t="s">
        <v>244</v>
      </c>
      <c r="D219" s="90">
        <v>4870</v>
      </c>
      <c r="E219" s="60">
        <v>0</v>
      </c>
      <c r="F219" s="60">
        <v>3132</v>
      </c>
      <c r="G219" s="60">
        <v>3850</v>
      </c>
      <c r="H219" s="148">
        <v>5155</v>
      </c>
      <c r="I219" s="98">
        <v>1</v>
      </c>
      <c r="J219" s="64">
        <v>2316.9650000000001</v>
      </c>
      <c r="K219" s="62">
        <f t="shared" si="65"/>
        <v>449.45974781765278</v>
      </c>
      <c r="L219" s="67" t="s">
        <v>90</v>
      </c>
      <c r="M219" s="64">
        <v>813.12</v>
      </c>
      <c r="N219" s="62">
        <f t="shared" si="66"/>
        <v>157.73423860329777</v>
      </c>
      <c r="O219" s="138">
        <v>3</v>
      </c>
      <c r="P219" s="64">
        <v>1503.845</v>
      </c>
      <c r="Q219" s="62">
        <f t="shared" si="67"/>
        <v>291.72550921435499</v>
      </c>
      <c r="R219" s="98" t="s">
        <v>90</v>
      </c>
      <c r="S219" s="65">
        <v>9.1542168310699557E-3</v>
      </c>
      <c r="T219" s="66">
        <v>0</v>
      </c>
      <c r="U219" s="66">
        <v>7.8119436417900144E-3</v>
      </c>
      <c r="V219" s="66">
        <v>0.27214912611972986</v>
      </c>
      <c r="W219" s="66">
        <v>5.7929230696190916E-2</v>
      </c>
      <c r="X219" s="66">
        <v>3.8973398389703768E-3</v>
      </c>
      <c r="Y219" s="180">
        <f t="shared" si="68"/>
        <v>0.35094185712775117</v>
      </c>
      <c r="Z219" s="66">
        <v>0</v>
      </c>
      <c r="AA219" s="140">
        <v>6.862425630080731E-4</v>
      </c>
      <c r="AB219" s="66">
        <v>0.64837190030924075</v>
      </c>
      <c r="AC219" s="192">
        <f t="shared" si="69"/>
        <v>0.64905814287224883</v>
      </c>
    </row>
    <row r="220" spans="1:29" s="10" customFormat="1" x14ac:dyDescent="0.25">
      <c r="A220" s="204">
        <v>9</v>
      </c>
      <c r="B220" s="255">
        <v>206</v>
      </c>
      <c r="C220" s="238" t="s">
        <v>245</v>
      </c>
      <c r="D220" s="90">
        <v>1128</v>
      </c>
      <c r="E220" s="60">
        <v>0</v>
      </c>
      <c r="F220" s="60">
        <v>0</v>
      </c>
      <c r="G220" s="60">
        <v>2393</v>
      </c>
      <c r="H220" s="148">
        <v>2393</v>
      </c>
      <c r="I220" s="98"/>
      <c r="J220" s="64">
        <v>1049.9000000000001</v>
      </c>
      <c r="K220" s="62">
        <f t="shared" si="65"/>
        <v>438.73798579189304</v>
      </c>
      <c r="L220" s="67">
        <v>4</v>
      </c>
      <c r="M220" s="64">
        <v>344.02</v>
      </c>
      <c r="N220" s="62">
        <f t="shared" si="66"/>
        <v>143.76096949435853</v>
      </c>
      <c r="O220" s="63"/>
      <c r="P220" s="64">
        <v>705.88</v>
      </c>
      <c r="Q220" s="62">
        <f t="shared" si="67"/>
        <v>294.97701629753448</v>
      </c>
      <c r="R220" s="98">
        <v>4</v>
      </c>
      <c r="S220" s="65">
        <v>1.2563101247737879E-2</v>
      </c>
      <c r="T220" s="66">
        <v>0</v>
      </c>
      <c r="U220" s="66">
        <v>0</v>
      </c>
      <c r="V220" s="66">
        <v>0.25182398323649868</v>
      </c>
      <c r="W220" s="66">
        <v>5.8491284884274686E-2</v>
      </c>
      <c r="X220" s="66">
        <v>4.7909324697590246E-3</v>
      </c>
      <c r="Y220" s="180">
        <f t="shared" si="68"/>
        <v>0.32766930183827025</v>
      </c>
      <c r="Z220" s="66">
        <v>0</v>
      </c>
      <c r="AA220" s="66">
        <v>9.4294694732831687E-4</v>
      </c>
      <c r="AB220" s="66">
        <v>0.67138775121440131</v>
      </c>
      <c r="AC220" s="192">
        <f t="shared" si="69"/>
        <v>0.67233069816172963</v>
      </c>
    </row>
    <row r="221" spans="1:29" s="10" customFormat="1" x14ac:dyDescent="0.25">
      <c r="A221" s="204">
        <v>9</v>
      </c>
      <c r="B221" s="255">
        <v>204</v>
      </c>
      <c r="C221" s="238" t="s">
        <v>246</v>
      </c>
      <c r="D221" s="90">
        <v>5750</v>
      </c>
      <c r="E221" s="60">
        <v>7</v>
      </c>
      <c r="F221" s="60">
        <v>1694</v>
      </c>
      <c r="G221" s="60">
        <v>9487</v>
      </c>
      <c r="H221" s="148">
        <v>10192.833333333334</v>
      </c>
      <c r="I221" s="98">
        <v>1</v>
      </c>
      <c r="J221" s="64">
        <v>4466.9170000000004</v>
      </c>
      <c r="K221" s="62">
        <f t="shared" si="65"/>
        <v>438.24095361119737</v>
      </c>
      <c r="L221" s="67">
        <v>4</v>
      </c>
      <c r="M221" s="64">
        <v>1460.34</v>
      </c>
      <c r="N221" s="62">
        <f t="shared" si="66"/>
        <v>143.27125267753487</v>
      </c>
      <c r="O221" s="138"/>
      <c r="P221" s="64">
        <v>3006.5770000000002</v>
      </c>
      <c r="Q221" s="62">
        <f t="shared" si="67"/>
        <v>294.96970093366252</v>
      </c>
      <c r="R221" s="98">
        <v>4</v>
      </c>
      <c r="S221" s="65">
        <v>1.1701582993371044E-2</v>
      </c>
      <c r="T221" s="66">
        <v>0</v>
      </c>
      <c r="U221" s="66">
        <v>9.0353145133433191E-2</v>
      </c>
      <c r="V221" s="66">
        <v>0.22288974700000019</v>
      </c>
      <c r="W221" s="66">
        <v>0</v>
      </c>
      <c r="X221" s="66">
        <v>1.9789935653606277E-3</v>
      </c>
      <c r="Y221" s="180">
        <f t="shared" si="68"/>
        <v>0.32692346869216504</v>
      </c>
      <c r="Z221" s="66">
        <v>0</v>
      </c>
      <c r="AA221" s="140">
        <v>8.2831178640659753E-5</v>
      </c>
      <c r="AB221" s="66">
        <v>0.67299370012919413</v>
      </c>
      <c r="AC221" s="192">
        <f t="shared" si="69"/>
        <v>0.67307653130783474</v>
      </c>
    </row>
    <row r="222" spans="1:29" s="10" customFormat="1" x14ac:dyDescent="0.25">
      <c r="A222" s="204">
        <v>9</v>
      </c>
      <c r="B222" s="255">
        <v>277</v>
      </c>
      <c r="C222" s="238" t="s">
        <v>247</v>
      </c>
      <c r="D222" s="90">
        <v>1282</v>
      </c>
      <c r="E222" s="60">
        <v>0</v>
      </c>
      <c r="F222" s="60">
        <v>600</v>
      </c>
      <c r="G222" s="60">
        <v>1862</v>
      </c>
      <c r="H222" s="148">
        <v>2112</v>
      </c>
      <c r="I222" s="91">
        <v>1</v>
      </c>
      <c r="J222" s="64">
        <v>815.39</v>
      </c>
      <c r="K222" s="62">
        <f t="shared" si="65"/>
        <v>386.07481060606062</v>
      </c>
      <c r="L222" s="67"/>
      <c r="M222" s="64">
        <v>236.74</v>
      </c>
      <c r="N222" s="62">
        <f t="shared" si="66"/>
        <v>112.09280303030303</v>
      </c>
      <c r="O222" s="138"/>
      <c r="P222" s="64">
        <v>578.65</v>
      </c>
      <c r="Q222" s="62">
        <f t="shared" si="67"/>
        <v>273.98200757575756</v>
      </c>
      <c r="R222" s="98"/>
      <c r="S222" s="65">
        <v>1.258293577306565E-2</v>
      </c>
      <c r="T222" s="109">
        <v>0</v>
      </c>
      <c r="U222" s="109">
        <v>3.0660174885637548E-2</v>
      </c>
      <c r="V222" s="109">
        <v>0.24709648143833013</v>
      </c>
      <c r="W222" s="109">
        <v>0</v>
      </c>
      <c r="X222" s="109">
        <v>0</v>
      </c>
      <c r="Y222" s="180">
        <f t="shared" si="68"/>
        <v>0.29033959209703331</v>
      </c>
      <c r="Z222" s="109">
        <v>0</v>
      </c>
      <c r="AA222" s="140">
        <v>0</v>
      </c>
      <c r="AB222" s="109">
        <v>0.70966040790296669</v>
      </c>
      <c r="AC222" s="192">
        <f t="shared" si="69"/>
        <v>0.70966040790296669</v>
      </c>
    </row>
    <row r="223" spans="1:29" s="10" customFormat="1" x14ac:dyDescent="0.25">
      <c r="A223" s="204">
        <v>9</v>
      </c>
      <c r="B223" s="255">
        <v>512</v>
      </c>
      <c r="C223" s="238" t="s">
        <v>248</v>
      </c>
      <c r="D223" s="90">
        <v>3768</v>
      </c>
      <c r="E223" s="60">
        <v>0</v>
      </c>
      <c r="F223" s="60">
        <v>1575</v>
      </c>
      <c r="G223" s="60">
        <v>5634</v>
      </c>
      <c r="H223" s="148">
        <v>6290.25</v>
      </c>
      <c r="I223" s="98">
        <v>1</v>
      </c>
      <c r="J223" s="64">
        <v>2541.2759999999998</v>
      </c>
      <c r="K223" s="62">
        <f t="shared" si="65"/>
        <v>404.0023846428997</v>
      </c>
      <c r="L223" s="67">
        <v>4</v>
      </c>
      <c r="M223" s="64">
        <v>648.02</v>
      </c>
      <c r="N223" s="62">
        <f t="shared" si="66"/>
        <v>103.01975279201939</v>
      </c>
      <c r="O223" s="138"/>
      <c r="P223" s="64">
        <v>1893.2560000000001</v>
      </c>
      <c r="Q223" s="62">
        <f t="shared" si="67"/>
        <v>300.98263185088035</v>
      </c>
      <c r="R223" s="98">
        <v>4</v>
      </c>
      <c r="S223" s="65">
        <v>1.2214336419971699E-2</v>
      </c>
      <c r="T223" s="66">
        <v>0</v>
      </c>
      <c r="U223" s="66">
        <v>4.1711329269233256E-3</v>
      </c>
      <c r="V223" s="66">
        <v>0.23861241360639301</v>
      </c>
      <c r="W223" s="66">
        <v>0</v>
      </c>
      <c r="X223" s="66">
        <v>0</v>
      </c>
      <c r="Y223" s="180">
        <f t="shared" si="68"/>
        <v>0.25499788295328807</v>
      </c>
      <c r="Z223" s="66">
        <v>0</v>
      </c>
      <c r="AA223" s="140">
        <v>0</v>
      </c>
      <c r="AB223" s="66">
        <v>0.74500211704671204</v>
      </c>
      <c r="AC223" s="192">
        <f t="shared" si="69"/>
        <v>0.74500211704671204</v>
      </c>
    </row>
    <row r="224" spans="1:29" s="10" customFormat="1" x14ac:dyDescent="0.25">
      <c r="A224" s="204">
        <v>9</v>
      </c>
      <c r="B224" s="255">
        <v>967</v>
      </c>
      <c r="C224" s="238" t="s">
        <v>249</v>
      </c>
      <c r="D224" s="90">
        <v>1020</v>
      </c>
      <c r="E224" s="60">
        <v>0</v>
      </c>
      <c r="F224" s="60">
        <v>0</v>
      </c>
      <c r="G224" s="60">
        <v>2124</v>
      </c>
      <c r="H224" s="148">
        <v>2124</v>
      </c>
      <c r="I224" s="98"/>
      <c r="J224" s="64">
        <v>604.09</v>
      </c>
      <c r="K224" s="62">
        <f t="shared" si="65"/>
        <v>284.41148775894538</v>
      </c>
      <c r="L224" s="67"/>
      <c r="M224" s="64">
        <v>149.78</v>
      </c>
      <c r="N224" s="62">
        <f t="shared" si="66"/>
        <v>70.517890772128055</v>
      </c>
      <c r="O224" s="138"/>
      <c r="P224" s="64">
        <v>454.31</v>
      </c>
      <c r="Q224" s="62">
        <f t="shared" si="67"/>
        <v>213.89359698681733</v>
      </c>
      <c r="R224" s="98"/>
      <c r="S224" s="65">
        <v>1.9367974970616958E-2</v>
      </c>
      <c r="T224" s="66">
        <v>0</v>
      </c>
      <c r="U224" s="66">
        <v>0</v>
      </c>
      <c r="V224" s="66">
        <v>0.22857521230280256</v>
      </c>
      <c r="W224" s="66">
        <v>0</v>
      </c>
      <c r="X224" s="66">
        <v>0</v>
      </c>
      <c r="Y224" s="180">
        <f t="shared" si="68"/>
        <v>0.24794318727341952</v>
      </c>
      <c r="Z224" s="66">
        <v>0</v>
      </c>
      <c r="AA224" s="140">
        <v>0</v>
      </c>
      <c r="AB224" s="66">
        <v>0.75205681272658043</v>
      </c>
      <c r="AC224" s="192">
        <f t="shared" si="69"/>
        <v>0.75205681272658043</v>
      </c>
    </row>
    <row r="225" spans="1:29" s="10" customFormat="1" x14ac:dyDescent="0.25">
      <c r="A225" s="204">
        <v>9</v>
      </c>
      <c r="B225" s="255">
        <v>771</v>
      </c>
      <c r="C225" s="238" t="s">
        <v>250</v>
      </c>
      <c r="D225" s="90">
        <v>1272</v>
      </c>
      <c r="E225" s="60">
        <v>0</v>
      </c>
      <c r="F225" s="60">
        <v>0</v>
      </c>
      <c r="G225" s="60">
        <v>1578</v>
      </c>
      <c r="H225" s="148">
        <v>1578</v>
      </c>
      <c r="I225" s="98"/>
      <c r="J225" s="64">
        <v>603.67999999999995</v>
      </c>
      <c r="K225" s="62">
        <f t="shared" si="65"/>
        <v>382.56020278833967</v>
      </c>
      <c r="L225" s="67">
        <v>4</v>
      </c>
      <c r="M225" s="64">
        <v>148.27000000000001</v>
      </c>
      <c r="N225" s="62">
        <f t="shared" si="66"/>
        <v>93.960709759188845</v>
      </c>
      <c r="O225" s="67"/>
      <c r="P225" s="64">
        <v>455.41</v>
      </c>
      <c r="Q225" s="62">
        <f t="shared" si="67"/>
        <v>288.59949302915084</v>
      </c>
      <c r="R225" s="98">
        <v>4</v>
      </c>
      <c r="S225" s="65">
        <v>1.4395043731778426E-2</v>
      </c>
      <c r="T225" s="66">
        <v>0</v>
      </c>
      <c r="U225" s="66">
        <v>0</v>
      </c>
      <c r="V225" s="66">
        <v>0.23121521335807055</v>
      </c>
      <c r="W225" s="66">
        <v>0</v>
      </c>
      <c r="X225" s="66">
        <v>0</v>
      </c>
      <c r="Y225" s="180">
        <f t="shared" si="68"/>
        <v>0.24561025708984896</v>
      </c>
      <c r="Z225" s="66">
        <v>0</v>
      </c>
      <c r="AA225" s="66">
        <v>0</v>
      </c>
      <c r="AB225" s="66">
        <v>0.75438974291015115</v>
      </c>
      <c r="AC225" s="192">
        <f t="shared" si="69"/>
        <v>0.75438974291015115</v>
      </c>
    </row>
    <row r="226" spans="1:29" s="10" customFormat="1" x14ac:dyDescent="0.25">
      <c r="A226" s="204">
        <v>9</v>
      </c>
      <c r="B226" s="255">
        <v>527</v>
      </c>
      <c r="C226" s="238" t="s">
        <v>251</v>
      </c>
      <c r="D226" s="90">
        <v>2579</v>
      </c>
      <c r="E226" s="60">
        <v>52</v>
      </c>
      <c r="F226" s="60">
        <v>1352</v>
      </c>
      <c r="G226" s="60">
        <v>2751</v>
      </c>
      <c r="H226" s="148">
        <v>3314.3333333333335</v>
      </c>
      <c r="I226" s="98">
        <v>1</v>
      </c>
      <c r="J226" s="64">
        <v>1241.74</v>
      </c>
      <c r="K226" s="62">
        <f t="shared" si="65"/>
        <v>374.65754802373527</v>
      </c>
      <c r="L226" s="67">
        <v>4</v>
      </c>
      <c r="M226" s="64">
        <v>273.54000000000002</v>
      </c>
      <c r="N226" s="62">
        <f t="shared" si="66"/>
        <v>82.532434878809212</v>
      </c>
      <c r="O226" s="67"/>
      <c r="P226" s="64">
        <v>968.2</v>
      </c>
      <c r="Q226" s="62">
        <f t="shared" si="67"/>
        <v>292.12511314492605</v>
      </c>
      <c r="R226" s="98">
        <v>4</v>
      </c>
      <c r="S226" s="65">
        <v>1.2208674923897113E-2</v>
      </c>
      <c r="T226" s="66">
        <v>0</v>
      </c>
      <c r="U226" s="66">
        <v>0</v>
      </c>
      <c r="V226" s="66">
        <v>0.20660524747531689</v>
      </c>
      <c r="W226" s="66">
        <v>0</v>
      </c>
      <c r="X226" s="66">
        <v>1.4737384637685828E-3</v>
      </c>
      <c r="Y226" s="180">
        <f t="shared" si="68"/>
        <v>0.22028766086298257</v>
      </c>
      <c r="Z226" s="66">
        <v>0</v>
      </c>
      <c r="AA226" s="140">
        <v>1.6106431298017299E-4</v>
      </c>
      <c r="AB226" s="66">
        <v>0.77955127482403719</v>
      </c>
      <c r="AC226" s="192">
        <f t="shared" si="69"/>
        <v>0.77971233913701732</v>
      </c>
    </row>
    <row r="227" spans="1:29" s="10" customFormat="1" x14ac:dyDescent="0.25">
      <c r="A227" s="205">
        <v>9</v>
      </c>
      <c r="B227" s="255">
        <v>521</v>
      </c>
      <c r="C227" s="238" t="s">
        <v>252</v>
      </c>
      <c r="D227" s="90">
        <v>2640</v>
      </c>
      <c r="E227" s="60">
        <v>0</v>
      </c>
      <c r="F227" s="60">
        <v>1553</v>
      </c>
      <c r="G227" s="60">
        <v>2011</v>
      </c>
      <c r="H227" s="148">
        <v>2658.083333333333</v>
      </c>
      <c r="I227" s="98">
        <v>1</v>
      </c>
      <c r="J227" s="64">
        <v>1013.977</v>
      </c>
      <c r="K227" s="62">
        <f t="shared" si="65"/>
        <v>381.46922908110486</v>
      </c>
      <c r="L227" s="63">
        <v>4</v>
      </c>
      <c r="M227" s="64">
        <v>215.4</v>
      </c>
      <c r="N227" s="62">
        <f t="shared" si="66"/>
        <v>81.035834090980359</v>
      </c>
      <c r="O227" s="138"/>
      <c r="P227" s="64">
        <v>798.577</v>
      </c>
      <c r="Q227" s="62">
        <f t="shared" si="67"/>
        <v>300.4333949901245</v>
      </c>
      <c r="R227" s="157">
        <v>4</v>
      </c>
      <c r="S227" s="65">
        <v>1.092726955345141E-2</v>
      </c>
      <c r="T227" s="66">
        <v>0</v>
      </c>
      <c r="U227" s="66">
        <v>6.6076449465816292E-3</v>
      </c>
      <c r="V227" s="66">
        <v>0.19313061341628066</v>
      </c>
      <c r="W227" s="66">
        <v>0</v>
      </c>
      <c r="X227" s="66">
        <v>1.7653260379673307E-3</v>
      </c>
      <c r="Y227" s="180">
        <f t="shared" si="68"/>
        <v>0.21243085395428102</v>
      </c>
      <c r="Z227" s="66">
        <v>0</v>
      </c>
      <c r="AA227" s="140">
        <v>1.9724313273377996E-4</v>
      </c>
      <c r="AB227" s="66">
        <v>0.7873719029129852</v>
      </c>
      <c r="AC227" s="192">
        <f t="shared" si="69"/>
        <v>0.78756914604571893</v>
      </c>
    </row>
    <row r="228" spans="1:29" s="10" customFormat="1" x14ac:dyDescent="0.25">
      <c r="A228" s="205">
        <v>9</v>
      </c>
      <c r="B228" s="255">
        <v>416</v>
      </c>
      <c r="C228" s="238" t="s">
        <v>253</v>
      </c>
      <c r="D228" s="90">
        <v>1112</v>
      </c>
      <c r="E228" s="60">
        <v>0</v>
      </c>
      <c r="F228" s="60">
        <v>306</v>
      </c>
      <c r="G228" s="60">
        <v>1481</v>
      </c>
      <c r="H228" s="148">
        <v>1608.5</v>
      </c>
      <c r="I228" s="91">
        <v>1</v>
      </c>
      <c r="J228" s="64">
        <v>589.36900000000003</v>
      </c>
      <c r="K228" s="62">
        <f t="shared" si="65"/>
        <v>366.40907677960831</v>
      </c>
      <c r="L228" s="63">
        <v>4</v>
      </c>
      <c r="M228" s="64">
        <v>121.23</v>
      </c>
      <c r="N228" s="62">
        <f t="shared" si="66"/>
        <v>75.368355610817531</v>
      </c>
      <c r="O228" s="67"/>
      <c r="P228" s="64">
        <v>468.13900000000001</v>
      </c>
      <c r="Q228" s="62">
        <f t="shared" si="67"/>
        <v>291.04072116879081</v>
      </c>
      <c r="R228" s="157">
        <v>4</v>
      </c>
      <c r="S228" s="65">
        <v>1.384531592262233E-2</v>
      </c>
      <c r="T228" s="105">
        <v>0</v>
      </c>
      <c r="U228" s="105">
        <v>1.6967298924782267E-2</v>
      </c>
      <c r="V228" s="105">
        <v>0.1748819500177308</v>
      </c>
      <c r="W228" s="105">
        <v>0</v>
      </c>
      <c r="X228" s="105">
        <v>0</v>
      </c>
      <c r="Y228" s="180">
        <f t="shared" si="68"/>
        <v>0.2056945648651354</v>
      </c>
      <c r="Z228" s="105">
        <v>0</v>
      </c>
      <c r="AA228" s="105">
        <v>0</v>
      </c>
      <c r="AB228" s="105">
        <v>0.79430543513486451</v>
      </c>
      <c r="AC228" s="192">
        <f t="shared" si="69"/>
        <v>0.79430543513486451</v>
      </c>
    </row>
    <row r="229" spans="1:29" s="10" customFormat="1" x14ac:dyDescent="0.25">
      <c r="A229" s="209">
        <v>9</v>
      </c>
      <c r="B229" s="255">
        <v>918</v>
      </c>
      <c r="C229" s="238" t="s">
        <v>254</v>
      </c>
      <c r="D229" s="90">
        <v>941</v>
      </c>
      <c r="E229" s="60">
        <v>12</v>
      </c>
      <c r="F229" s="60">
        <v>415</v>
      </c>
      <c r="G229" s="60">
        <v>1211</v>
      </c>
      <c r="H229" s="148">
        <v>1383.9166666666667</v>
      </c>
      <c r="I229" s="98">
        <v>1</v>
      </c>
      <c r="J229" s="64">
        <v>494.48</v>
      </c>
      <c r="K229" s="62">
        <f t="shared" si="65"/>
        <v>357.30475100861082</v>
      </c>
      <c r="L229" s="63">
        <v>4</v>
      </c>
      <c r="M229" s="64">
        <v>97.31</v>
      </c>
      <c r="N229" s="62">
        <f t="shared" si="66"/>
        <v>70.314927440236048</v>
      </c>
      <c r="O229" s="138"/>
      <c r="P229" s="64">
        <v>397.17</v>
      </c>
      <c r="Q229" s="62">
        <f t="shared" si="67"/>
        <v>286.98982356837479</v>
      </c>
      <c r="R229" s="91">
        <v>4</v>
      </c>
      <c r="S229" s="65">
        <v>1.3488917650865555E-2</v>
      </c>
      <c r="T229" s="66">
        <v>0</v>
      </c>
      <c r="U229" s="66">
        <v>0</v>
      </c>
      <c r="V229" s="66">
        <v>0.18198916033004367</v>
      </c>
      <c r="W229" s="66">
        <v>0</v>
      </c>
      <c r="X229" s="66">
        <v>1.3145122148519657E-3</v>
      </c>
      <c r="Y229" s="180">
        <f t="shared" si="68"/>
        <v>0.19679259019576117</v>
      </c>
      <c r="Z229" s="66">
        <v>0</v>
      </c>
      <c r="AA229" s="140">
        <v>4.4491182656528067E-4</v>
      </c>
      <c r="AB229" s="66">
        <v>0.80276249797767352</v>
      </c>
      <c r="AC229" s="192">
        <f t="shared" si="69"/>
        <v>0.80320740980423877</v>
      </c>
    </row>
    <row r="230" spans="1:29" s="10" customFormat="1" x14ac:dyDescent="0.25">
      <c r="A230" s="205">
        <v>9</v>
      </c>
      <c r="B230" s="255">
        <v>629</v>
      </c>
      <c r="C230" s="238" t="s">
        <v>255</v>
      </c>
      <c r="D230" s="90">
        <v>3909</v>
      </c>
      <c r="E230" s="60">
        <v>1</v>
      </c>
      <c r="F230" s="60">
        <v>1957</v>
      </c>
      <c r="G230" s="60">
        <v>4665</v>
      </c>
      <c r="H230" s="148">
        <v>5480.416666666667</v>
      </c>
      <c r="I230" s="98">
        <v>1</v>
      </c>
      <c r="J230" s="64">
        <v>1916.7329999999999</v>
      </c>
      <c r="K230" s="62">
        <f t="shared" si="65"/>
        <v>349.74220329962742</v>
      </c>
      <c r="L230" s="67">
        <v>4</v>
      </c>
      <c r="M230" s="64">
        <v>351.36</v>
      </c>
      <c r="N230" s="62">
        <f t="shared" si="66"/>
        <v>64.111913631871047</v>
      </c>
      <c r="O230" s="138"/>
      <c r="P230" s="64">
        <v>1565.373</v>
      </c>
      <c r="Q230" s="62">
        <f t="shared" si="67"/>
        <v>285.63028966775641</v>
      </c>
      <c r="R230" s="98">
        <v>4</v>
      </c>
      <c r="S230" s="65">
        <v>1.3408231610766862E-2</v>
      </c>
      <c r="T230" s="66">
        <v>0</v>
      </c>
      <c r="U230" s="66">
        <v>0</v>
      </c>
      <c r="V230" s="66">
        <v>0.16062748437054092</v>
      </c>
      <c r="W230" s="66">
        <v>0</v>
      </c>
      <c r="X230" s="66">
        <v>9.276200701923535E-3</v>
      </c>
      <c r="Y230" s="180">
        <f t="shared" si="68"/>
        <v>0.18331191668323132</v>
      </c>
      <c r="Z230" s="66">
        <v>0</v>
      </c>
      <c r="AA230" s="140">
        <v>2.316441570109139E-3</v>
      </c>
      <c r="AB230" s="66">
        <v>0.81437164174665955</v>
      </c>
      <c r="AC230" s="192">
        <f t="shared" si="69"/>
        <v>0.81668808331676868</v>
      </c>
    </row>
    <row r="231" spans="1:29" s="10" customFormat="1" x14ac:dyDescent="0.25">
      <c r="A231" s="205">
        <v>9</v>
      </c>
      <c r="B231" s="255">
        <v>522</v>
      </c>
      <c r="C231" s="238" t="s">
        <v>256</v>
      </c>
      <c r="D231" s="90">
        <v>1345</v>
      </c>
      <c r="E231" s="60">
        <v>0</v>
      </c>
      <c r="F231" s="60">
        <v>0</v>
      </c>
      <c r="G231" s="60">
        <v>2708</v>
      </c>
      <c r="H231" s="148">
        <v>2708</v>
      </c>
      <c r="I231" s="98"/>
      <c r="J231" s="64">
        <v>998.69</v>
      </c>
      <c r="K231" s="62">
        <f t="shared" si="65"/>
        <v>368.79246676514032</v>
      </c>
      <c r="L231" s="67"/>
      <c r="M231" s="64">
        <v>182.59</v>
      </c>
      <c r="N231" s="62">
        <f t="shared" si="66"/>
        <v>67.426144756277694</v>
      </c>
      <c r="O231" s="138"/>
      <c r="P231" s="64">
        <v>816.1</v>
      </c>
      <c r="Q231" s="62">
        <f t="shared" si="67"/>
        <v>301.36632200886265</v>
      </c>
      <c r="R231" s="91"/>
      <c r="S231" s="65">
        <v>1.4939570837797515E-2</v>
      </c>
      <c r="T231" s="105">
        <v>0</v>
      </c>
      <c r="U231" s="105">
        <v>2.0026234367020798E-4</v>
      </c>
      <c r="V231" s="105">
        <v>0.16530655158257315</v>
      </c>
      <c r="W231" s="105">
        <v>0</v>
      </c>
      <c r="X231" s="105">
        <v>2.3831218896754745E-3</v>
      </c>
      <c r="Y231" s="180">
        <f t="shared" si="68"/>
        <v>0.18282950665371636</v>
      </c>
      <c r="Z231" s="105">
        <v>0</v>
      </c>
      <c r="AA231" s="133">
        <v>2.6034104677127038E-4</v>
      </c>
      <c r="AB231" s="105">
        <v>0.81691015229951236</v>
      </c>
      <c r="AC231" s="192">
        <f t="shared" si="69"/>
        <v>0.81717049334628367</v>
      </c>
    </row>
    <row r="232" spans="1:29" s="10" customFormat="1" x14ac:dyDescent="0.25">
      <c r="A232" s="205">
        <v>9</v>
      </c>
      <c r="B232" s="255">
        <v>508</v>
      </c>
      <c r="C232" s="238" t="s">
        <v>257</v>
      </c>
      <c r="D232" s="90">
        <v>667</v>
      </c>
      <c r="E232" s="60">
        <v>0</v>
      </c>
      <c r="F232" s="60">
        <v>297</v>
      </c>
      <c r="G232" s="60">
        <v>950</v>
      </c>
      <c r="H232" s="148">
        <v>1073.75</v>
      </c>
      <c r="I232" s="98">
        <v>1</v>
      </c>
      <c r="J232" s="64">
        <v>370.09199999999998</v>
      </c>
      <c r="K232" s="62">
        <f t="shared" si="65"/>
        <v>344.67240977881255</v>
      </c>
      <c r="L232" s="67">
        <v>4</v>
      </c>
      <c r="M232" s="64">
        <v>63.01</v>
      </c>
      <c r="N232" s="62">
        <f t="shared" si="66"/>
        <v>58.682188591385334</v>
      </c>
      <c r="O232" s="63"/>
      <c r="P232" s="64">
        <v>307.08199999999999</v>
      </c>
      <c r="Q232" s="62">
        <f t="shared" si="67"/>
        <v>285.99022118742727</v>
      </c>
      <c r="R232" s="98">
        <v>4</v>
      </c>
      <c r="S232" s="65">
        <v>1.4131621326589065E-2</v>
      </c>
      <c r="T232" s="66">
        <v>0</v>
      </c>
      <c r="U232" s="66">
        <v>0</v>
      </c>
      <c r="V232" s="66">
        <v>0.15612334230407576</v>
      </c>
      <c r="W232" s="66">
        <v>0</v>
      </c>
      <c r="X232" s="66">
        <v>0</v>
      </c>
      <c r="Y232" s="180">
        <f t="shared" si="68"/>
        <v>0.17025496363066484</v>
      </c>
      <c r="Z232" s="66">
        <v>0</v>
      </c>
      <c r="AA232" s="66">
        <v>0</v>
      </c>
      <c r="AB232" s="66">
        <v>0.82974503636933516</v>
      </c>
      <c r="AC232" s="192">
        <f t="shared" si="69"/>
        <v>0.82974503636933516</v>
      </c>
    </row>
    <row r="233" spans="1:29" s="10" customFormat="1" x14ac:dyDescent="0.25">
      <c r="A233" s="204">
        <v>9</v>
      </c>
      <c r="B233" s="255">
        <v>630</v>
      </c>
      <c r="C233" s="238" t="s">
        <v>258</v>
      </c>
      <c r="D233" s="90">
        <v>3409</v>
      </c>
      <c r="E233" s="60">
        <v>0</v>
      </c>
      <c r="F233" s="60">
        <v>2514</v>
      </c>
      <c r="G233" s="60">
        <v>2860</v>
      </c>
      <c r="H233" s="148">
        <v>3907.5</v>
      </c>
      <c r="I233" s="91">
        <v>1</v>
      </c>
      <c r="J233" s="64">
        <v>2156.7240000000002</v>
      </c>
      <c r="K233" s="62">
        <f t="shared" si="65"/>
        <v>551.94472168905952</v>
      </c>
      <c r="L233" s="63" t="s">
        <v>96</v>
      </c>
      <c r="M233" s="64">
        <v>280.47000000000003</v>
      </c>
      <c r="N233" s="62">
        <f t="shared" si="66"/>
        <v>71.777351247600762</v>
      </c>
      <c r="O233" s="138"/>
      <c r="P233" s="64">
        <v>1876.2539999999999</v>
      </c>
      <c r="Q233" s="62">
        <f t="shared" si="67"/>
        <v>480.16737044145873</v>
      </c>
      <c r="R233" s="157">
        <v>4</v>
      </c>
      <c r="S233" s="65">
        <v>7.307379154680895E-3</v>
      </c>
      <c r="T233" s="66">
        <v>0</v>
      </c>
      <c r="U233" s="66">
        <v>3.3383965681283278E-3</v>
      </c>
      <c r="V233" s="66">
        <v>0.11534623809073391</v>
      </c>
      <c r="W233" s="66">
        <v>0</v>
      </c>
      <c r="X233" s="66">
        <v>4.0524425007557761E-3</v>
      </c>
      <c r="Y233" s="180">
        <f t="shared" si="68"/>
        <v>0.13004445631429892</v>
      </c>
      <c r="Z233" s="66">
        <v>0</v>
      </c>
      <c r="AA233" s="140">
        <v>1.0107922942388548E-3</v>
      </c>
      <c r="AB233" s="66">
        <v>0.86894475139146221</v>
      </c>
      <c r="AC233" s="192">
        <f t="shared" si="69"/>
        <v>0.86995554368570105</v>
      </c>
    </row>
    <row r="234" spans="1:29" s="10" customFormat="1" x14ac:dyDescent="0.25">
      <c r="A234" s="204">
        <v>9</v>
      </c>
      <c r="B234" s="255">
        <v>543</v>
      </c>
      <c r="C234" s="238" t="s">
        <v>259</v>
      </c>
      <c r="D234" s="90">
        <v>1147</v>
      </c>
      <c r="E234" s="60">
        <v>0</v>
      </c>
      <c r="F234" s="60">
        <v>0</v>
      </c>
      <c r="G234" s="60">
        <v>3122</v>
      </c>
      <c r="H234" s="148">
        <v>3122</v>
      </c>
      <c r="I234" s="98"/>
      <c r="J234" s="64">
        <v>1144.08</v>
      </c>
      <c r="K234" s="62">
        <f t="shared" si="65"/>
        <v>366.45739910313904</v>
      </c>
      <c r="L234" s="63"/>
      <c r="M234" s="64">
        <v>116.19</v>
      </c>
      <c r="N234" s="62">
        <f t="shared" si="66"/>
        <v>37.216527866752081</v>
      </c>
      <c r="O234" s="67"/>
      <c r="P234" s="64">
        <v>1027.8900000000001</v>
      </c>
      <c r="Q234" s="62">
        <f t="shared" si="67"/>
        <v>329.24087123638697</v>
      </c>
      <c r="R234" s="157"/>
      <c r="S234" s="65">
        <v>1.5033913712327809E-2</v>
      </c>
      <c r="T234" s="105">
        <v>0</v>
      </c>
      <c r="U234" s="105">
        <v>0</v>
      </c>
      <c r="V234" s="105">
        <v>8.6523669673449405E-2</v>
      </c>
      <c r="W234" s="105">
        <v>0</v>
      </c>
      <c r="X234" s="105">
        <v>0</v>
      </c>
      <c r="Y234" s="180">
        <f t="shared" si="68"/>
        <v>0.10155758338577721</v>
      </c>
      <c r="Z234" s="105">
        <v>0</v>
      </c>
      <c r="AA234" s="105">
        <v>0</v>
      </c>
      <c r="AB234" s="105">
        <v>0.89844241661422297</v>
      </c>
      <c r="AC234" s="192">
        <f t="shared" si="69"/>
        <v>0.89844241661422297</v>
      </c>
    </row>
    <row r="235" spans="1:29" s="10" customFormat="1" x14ac:dyDescent="0.25">
      <c r="A235" s="204">
        <v>9</v>
      </c>
      <c r="B235" s="255">
        <v>985</v>
      </c>
      <c r="C235" s="238" t="s">
        <v>260</v>
      </c>
      <c r="D235" s="90">
        <v>714</v>
      </c>
      <c r="E235" s="60">
        <v>306</v>
      </c>
      <c r="F235" s="60">
        <v>0</v>
      </c>
      <c r="G235" s="60">
        <v>3038</v>
      </c>
      <c r="H235" s="148">
        <v>3038</v>
      </c>
      <c r="I235" s="98"/>
      <c r="J235" s="64">
        <v>958.32</v>
      </c>
      <c r="K235" s="62">
        <f t="shared" si="65"/>
        <v>315.44437129690584</v>
      </c>
      <c r="L235" s="63">
        <v>4</v>
      </c>
      <c r="M235" s="64">
        <v>95.84</v>
      </c>
      <c r="N235" s="62">
        <f t="shared" si="66"/>
        <v>31.547070441079658</v>
      </c>
      <c r="O235" s="138"/>
      <c r="P235" s="64">
        <v>862.48</v>
      </c>
      <c r="Q235" s="62">
        <f t="shared" si="67"/>
        <v>283.89730085582619</v>
      </c>
      <c r="R235" s="157">
        <v>4</v>
      </c>
      <c r="S235" s="65">
        <v>1.7468069120961681E-2</v>
      </c>
      <c r="T235" s="66">
        <v>0</v>
      </c>
      <c r="U235" s="66">
        <v>0</v>
      </c>
      <c r="V235" s="66">
        <v>8.2540278821270546E-2</v>
      </c>
      <c r="W235" s="66">
        <v>0</v>
      </c>
      <c r="X235" s="66">
        <v>0</v>
      </c>
      <c r="Y235" s="180">
        <f t="shared" si="68"/>
        <v>0.10000834794223223</v>
      </c>
      <c r="Z235" s="66">
        <v>0</v>
      </c>
      <c r="AA235" s="140">
        <v>0</v>
      </c>
      <c r="AB235" s="66">
        <v>0.89999165205776777</v>
      </c>
      <c r="AC235" s="192">
        <f t="shared" si="69"/>
        <v>0.89999165205776777</v>
      </c>
    </row>
    <row r="236" spans="1:29" s="10" customFormat="1" x14ac:dyDescent="0.25">
      <c r="A236" s="204">
        <v>9</v>
      </c>
      <c r="B236" s="255">
        <v>979</v>
      </c>
      <c r="C236" s="238" t="s">
        <v>261</v>
      </c>
      <c r="D236" s="90">
        <v>263</v>
      </c>
      <c r="E236" s="60">
        <v>7</v>
      </c>
      <c r="F236" s="60">
        <v>170</v>
      </c>
      <c r="G236" s="60">
        <v>561</v>
      </c>
      <c r="H236" s="148">
        <v>631.83333333333337</v>
      </c>
      <c r="I236" s="98">
        <v>1</v>
      </c>
      <c r="J236" s="64">
        <v>200.81800000000001</v>
      </c>
      <c r="K236" s="62">
        <f t="shared" si="65"/>
        <v>317.83381693484569</v>
      </c>
      <c r="L236" s="63">
        <v>4</v>
      </c>
      <c r="M236" s="64">
        <v>18.760000000000002</v>
      </c>
      <c r="N236" s="62">
        <f t="shared" si="66"/>
        <v>29.691374307570559</v>
      </c>
      <c r="O236" s="138"/>
      <c r="P236" s="64">
        <v>182.05799999999999</v>
      </c>
      <c r="Q236" s="62">
        <f t="shared" si="67"/>
        <v>288.1424426272751</v>
      </c>
      <c r="R236" s="157">
        <v>4</v>
      </c>
      <c r="S236" s="65">
        <v>1.5387066896393749E-2</v>
      </c>
      <c r="T236" s="66">
        <v>0</v>
      </c>
      <c r="U236" s="66">
        <v>0</v>
      </c>
      <c r="V236" s="66">
        <v>7.8030853807925585E-2</v>
      </c>
      <c r="W236" s="66">
        <v>0</v>
      </c>
      <c r="X236" s="66">
        <v>0</v>
      </c>
      <c r="Y236" s="180">
        <f t="shared" si="68"/>
        <v>9.341792070431934E-2</v>
      </c>
      <c r="Z236" s="66">
        <v>0</v>
      </c>
      <c r="AA236" s="140">
        <v>0</v>
      </c>
      <c r="AB236" s="66">
        <v>0.90658207929568058</v>
      </c>
      <c r="AC236" s="192">
        <f t="shared" si="69"/>
        <v>0.90658207929568058</v>
      </c>
    </row>
    <row r="237" spans="1:29" s="10" customFormat="1" ht="15.75" thickBot="1" x14ac:dyDescent="0.3">
      <c r="A237" s="214">
        <v>9</v>
      </c>
      <c r="B237" s="256">
        <v>718</v>
      </c>
      <c r="C237" s="243" t="s">
        <v>262</v>
      </c>
      <c r="D237" s="215">
        <v>239</v>
      </c>
      <c r="E237" s="216">
        <v>0</v>
      </c>
      <c r="F237" s="216">
        <v>0</v>
      </c>
      <c r="G237" s="216">
        <v>848</v>
      </c>
      <c r="H237" s="217">
        <v>848</v>
      </c>
      <c r="I237" s="218"/>
      <c r="J237" s="221">
        <v>265.66500000000002</v>
      </c>
      <c r="K237" s="219">
        <f t="shared" si="65"/>
        <v>313.28419811320754</v>
      </c>
      <c r="L237" s="220">
        <v>4</v>
      </c>
      <c r="M237" s="221">
        <v>22.2</v>
      </c>
      <c r="N237" s="219">
        <f t="shared" si="66"/>
        <v>26.179245283018869</v>
      </c>
      <c r="O237" s="222"/>
      <c r="P237" s="221">
        <v>243.465</v>
      </c>
      <c r="Q237" s="219">
        <f t="shared" si="67"/>
        <v>287.10495283018867</v>
      </c>
      <c r="R237" s="223">
        <v>4</v>
      </c>
      <c r="S237" s="224">
        <v>1.7578595519152012E-2</v>
      </c>
      <c r="T237" s="225">
        <v>0</v>
      </c>
      <c r="U237" s="225">
        <v>0</v>
      </c>
      <c r="V237" s="225">
        <v>6.5985605878101664E-2</v>
      </c>
      <c r="W237" s="225">
        <v>0</v>
      </c>
      <c r="X237" s="225">
        <v>0</v>
      </c>
      <c r="Y237" s="226">
        <f t="shared" si="68"/>
        <v>8.3564201397253679E-2</v>
      </c>
      <c r="Z237" s="225">
        <v>0</v>
      </c>
      <c r="AA237" s="225">
        <v>0</v>
      </c>
      <c r="AB237" s="225">
        <v>0.91643579860274638</v>
      </c>
      <c r="AC237" s="227">
        <f t="shared" si="69"/>
        <v>0.91643579860274638</v>
      </c>
    </row>
    <row r="238" spans="1:29" ht="15.75" thickBot="1" x14ac:dyDescent="0.3">
      <c r="A238" s="15"/>
      <c r="B238" s="294"/>
      <c r="C238" s="283"/>
      <c r="D238" s="284"/>
      <c r="E238" s="285"/>
      <c r="F238" s="286"/>
      <c r="G238" s="287"/>
      <c r="H238" s="285"/>
      <c r="I238" s="47"/>
      <c r="J238" s="288"/>
      <c r="K238" s="284"/>
      <c r="L238" s="285"/>
      <c r="M238" s="289"/>
      <c r="N238" s="285"/>
      <c r="O238" s="285"/>
      <c r="P238" s="289"/>
      <c r="Q238" s="285"/>
      <c r="R238" s="285"/>
      <c r="S238" s="285"/>
      <c r="T238" s="285"/>
      <c r="U238" s="285"/>
      <c r="V238" s="285"/>
      <c r="W238" s="285"/>
      <c r="X238" s="290" t="s">
        <v>84</v>
      </c>
      <c r="Y238" s="291">
        <f>SUM(Y215:Y237)/23</f>
        <v>0.2456056747084891</v>
      </c>
      <c r="Z238" s="285"/>
      <c r="AA238" s="285"/>
      <c r="AB238" s="285"/>
      <c r="AC238" s="292"/>
    </row>
    <row r="239" spans="1:29" s="10" customFormat="1" ht="15.75" thickBot="1" x14ac:dyDescent="0.3">
      <c r="A239" s="15"/>
      <c r="B239" s="294"/>
      <c r="C239" s="283"/>
      <c r="D239" s="284"/>
      <c r="E239" s="285"/>
      <c r="F239" s="286"/>
      <c r="G239" s="287"/>
      <c r="H239" s="285"/>
      <c r="I239" s="47"/>
      <c r="J239" s="288"/>
      <c r="K239" s="284"/>
      <c r="L239" s="285"/>
      <c r="M239" s="289"/>
      <c r="N239" s="285"/>
      <c r="O239" s="285"/>
      <c r="P239" s="289"/>
      <c r="Q239" s="285"/>
      <c r="R239" s="285"/>
      <c r="S239" s="285"/>
      <c r="T239" s="285"/>
      <c r="U239" s="285"/>
      <c r="V239" s="285"/>
      <c r="W239" s="285"/>
      <c r="X239" s="285"/>
      <c r="Y239" s="295"/>
      <c r="Z239" s="285"/>
      <c r="AA239" s="285"/>
      <c r="AB239" s="285"/>
      <c r="AC239" s="292"/>
    </row>
    <row r="240" spans="1:29" s="4" customFormat="1" ht="15.75" thickBot="1" x14ac:dyDescent="0.3">
      <c r="A240" s="16"/>
      <c r="B240" s="296"/>
      <c r="C240" s="297" t="s">
        <v>82</v>
      </c>
      <c r="D240" s="293">
        <f>SUM(D5:D237)</f>
        <v>3791375</v>
      </c>
      <c r="E240" s="173">
        <f>SUM(E5:E237)</f>
        <v>1154955</v>
      </c>
      <c r="F240" s="173">
        <f>SUM(F5:F237)</f>
        <v>144335</v>
      </c>
      <c r="G240" s="173">
        <f>SUM(G5:G237)</f>
        <v>12650695</v>
      </c>
      <c r="H240" s="174">
        <f>SUM(H5:H237)</f>
        <v>12710834.500000006</v>
      </c>
      <c r="I240" s="175"/>
      <c r="J240" s="233">
        <f>SUM(J5:J237)</f>
        <v>4725984.8170000054</v>
      </c>
      <c r="K240" s="176"/>
      <c r="L240" s="176"/>
      <c r="M240" s="177">
        <f>SUM(M5:M237)</f>
        <v>2077821.0020000008</v>
      </c>
      <c r="N240" s="176"/>
      <c r="O240" s="176"/>
      <c r="P240" s="177">
        <f>SUM(P5:P237)</f>
        <v>2648163.8149999972</v>
      </c>
      <c r="Q240" s="177"/>
      <c r="R240" s="177"/>
      <c r="S240" s="177"/>
      <c r="T240" s="177"/>
      <c r="U240" s="177"/>
      <c r="V240" s="177"/>
      <c r="W240" s="177"/>
      <c r="X240" s="177"/>
      <c r="Y240" s="178">
        <f>M240/J240</f>
        <v>0.4396588398942371</v>
      </c>
      <c r="Z240" s="177"/>
      <c r="AA240" s="177"/>
      <c r="AB240" s="177"/>
      <c r="AC240" s="179">
        <f>P240/J240</f>
        <v>0.56034116010576129</v>
      </c>
    </row>
    <row r="243" spans="1:29" s="9" customFormat="1" ht="15" customHeight="1" x14ac:dyDescent="0.25">
      <c r="A243" s="1"/>
      <c r="B243" s="315" t="s">
        <v>88</v>
      </c>
      <c r="C243" s="316"/>
      <c r="D243" s="316"/>
      <c r="E243" s="316"/>
      <c r="F243" s="316"/>
      <c r="G243" s="316"/>
      <c r="H243" s="316"/>
      <c r="I243" s="316"/>
      <c r="J243" s="316"/>
      <c r="K243" s="316"/>
      <c r="L243" s="316"/>
      <c r="M243" s="316"/>
      <c r="N243" s="316"/>
      <c r="O243" s="316"/>
      <c r="P243" s="316"/>
      <c r="Q243" s="316"/>
      <c r="R243" s="316"/>
      <c r="S243" s="317"/>
      <c r="T243" s="22"/>
      <c r="U243" s="22"/>
      <c r="V243" s="22"/>
      <c r="W243" s="22"/>
      <c r="X243" s="23"/>
      <c r="Y243" s="190"/>
      <c r="Z243" s="24"/>
      <c r="AA243" s="22"/>
      <c r="AB243" s="22"/>
      <c r="AC243" s="198"/>
    </row>
    <row r="244" spans="1:29" s="9" customFormat="1" ht="15.75" x14ac:dyDescent="0.25">
      <c r="A244" s="13"/>
      <c r="B244" s="315" t="s">
        <v>85</v>
      </c>
      <c r="C244" s="318"/>
      <c r="D244" s="318"/>
      <c r="E244" s="318"/>
      <c r="F244" s="318"/>
      <c r="G244" s="318"/>
      <c r="H244" s="318"/>
      <c r="I244" s="318"/>
      <c r="J244" s="318"/>
      <c r="K244" s="318"/>
      <c r="L244" s="318"/>
      <c r="M244" s="318"/>
      <c r="N244" s="318"/>
      <c r="O244" s="318"/>
      <c r="P244" s="318"/>
      <c r="Q244" s="318"/>
      <c r="R244" s="318"/>
      <c r="S244" s="319"/>
      <c r="T244" s="8"/>
      <c r="U244" s="8"/>
      <c r="V244" s="8"/>
      <c r="W244" s="8"/>
      <c r="X244" s="7"/>
      <c r="Y244" s="7"/>
      <c r="Z244" s="7"/>
      <c r="AA244" s="8"/>
      <c r="AB244" s="12"/>
      <c r="AC244" s="199"/>
    </row>
    <row r="245" spans="1:29" s="6" customFormat="1" ht="16.5" x14ac:dyDescent="0.25">
      <c r="A245" s="1"/>
      <c r="B245" s="25" t="s">
        <v>86</v>
      </c>
      <c r="G245" s="26"/>
      <c r="I245" s="27"/>
      <c r="J245" s="27"/>
      <c r="K245" s="27"/>
      <c r="L245" s="28"/>
      <c r="M245" s="27"/>
      <c r="N245" s="28"/>
      <c r="O245" s="28"/>
      <c r="P245" s="27"/>
      <c r="Q245" s="29"/>
      <c r="R245" s="30"/>
      <c r="S245" s="31"/>
      <c r="T245" s="32"/>
      <c r="U245" s="32"/>
      <c r="V245" s="32"/>
      <c r="W245" s="32"/>
      <c r="X245" s="33"/>
      <c r="Y245" s="34"/>
      <c r="Z245" s="34"/>
      <c r="AA245" s="34"/>
      <c r="AB245" s="32"/>
      <c r="AC245" s="200"/>
    </row>
    <row r="246" spans="1:29" s="9" customFormat="1" x14ac:dyDescent="0.25">
      <c r="A246" s="50"/>
      <c r="B246" s="320" t="s">
        <v>263</v>
      </c>
      <c r="C246" s="321"/>
      <c r="D246" s="321"/>
      <c r="E246" s="321"/>
      <c r="F246" s="321"/>
      <c r="G246" s="321"/>
      <c r="H246" s="321"/>
      <c r="I246" s="321"/>
      <c r="J246" s="322"/>
      <c r="K246" s="322"/>
      <c r="L246" s="322"/>
      <c r="M246" s="322"/>
      <c r="N246" s="322"/>
      <c r="O246" s="35"/>
      <c r="P246" s="35"/>
      <c r="Q246" s="54"/>
      <c r="T246" s="22"/>
      <c r="U246" s="22"/>
      <c r="V246" s="22"/>
      <c r="W246" s="22"/>
      <c r="X246" s="55"/>
      <c r="Y246" s="190"/>
      <c r="Z246" s="24"/>
      <c r="AA246" s="22"/>
      <c r="AB246" s="22"/>
      <c r="AC246" s="198"/>
    </row>
    <row r="247" spans="1:29" s="9" customFormat="1" ht="17.25" x14ac:dyDescent="0.25">
      <c r="A247" s="50"/>
      <c r="B247" s="51" t="s">
        <v>265</v>
      </c>
      <c r="G247" s="48"/>
      <c r="I247" s="36"/>
      <c r="J247" s="36"/>
      <c r="K247" s="52"/>
      <c r="L247" s="35"/>
      <c r="M247" s="36"/>
      <c r="N247" s="53"/>
      <c r="O247" s="35"/>
      <c r="P247" s="36"/>
      <c r="Q247" s="54"/>
      <c r="R247" s="37"/>
      <c r="S247" s="38"/>
      <c r="T247" s="39" t="s">
        <v>87</v>
      </c>
      <c r="U247" s="39"/>
      <c r="V247" s="39"/>
      <c r="W247" s="39"/>
      <c r="X247" s="40"/>
      <c r="Y247" s="41"/>
      <c r="Z247" s="41"/>
      <c r="AA247" s="41"/>
      <c r="AB247" s="39"/>
      <c r="AC247" s="198"/>
    </row>
    <row r="248" spans="1:29" s="10" customFormat="1" ht="16.5" x14ac:dyDescent="0.25">
      <c r="B248" s="42" t="s">
        <v>264</v>
      </c>
      <c r="I248" s="43"/>
      <c r="J248" s="43"/>
      <c r="K248" s="43"/>
      <c r="L248" s="43"/>
      <c r="M248" s="43"/>
      <c r="N248" s="43"/>
      <c r="O248" s="43"/>
      <c r="P248" s="43"/>
      <c r="Y248" s="191"/>
      <c r="AC248" s="191"/>
    </row>
  </sheetData>
  <mergeCells count="16">
    <mergeCell ref="A1:A3"/>
    <mergeCell ref="B243:S243"/>
    <mergeCell ref="B244:S244"/>
    <mergeCell ref="B246:N246"/>
    <mergeCell ref="Z1:AC1"/>
    <mergeCell ref="C1:C3"/>
    <mergeCell ref="D1:D3"/>
    <mergeCell ref="M1:O2"/>
    <mergeCell ref="P1:R2"/>
    <mergeCell ref="S1:Y1"/>
    <mergeCell ref="E1:E3"/>
    <mergeCell ref="F1:F3"/>
    <mergeCell ref="G1:G3"/>
    <mergeCell ref="H1:I3"/>
    <mergeCell ref="J1:L2"/>
    <mergeCell ref="B1:B3"/>
  </mergeCells>
  <conditionalFormatting sqref="K243:K247">
    <cfRule type="cellIs" dxfId="0" priority="6" stopIfTrue="1" operator="greaterThan">
      <formula>450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2009 GAP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rlance</dc:creator>
  <cp:lastModifiedBy>Maria Constantinou</cp:lastModifiedBy>
  <dcterms:created xsi:type="dcterms:W3CDTF">2009-11-04T20:09:29Z</dcterms:created>
  <dcterms:modified xsi:type="dcterms:W3CDTF">2016-07-07T13:47:56Z</dcterms:modified>
</cp:coreProperties>
</file>