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rpra-my.sharepoint.com/personal/mahmed_rpra_ca/Documents/Documents/Program files/Blue Box/Datacall/December2023/"/>
    </mc:Choice>
  </mc:AlternateContent>
  <xr:revisionPtr revIDLastSave="0" documentId="8_{C45FC465-6F51-428E-911B-9A2DD74DCBC4}" xr6:coauthVersionLast="47" xr6:coauthVersionMax="47" xr10:uidLastSave="{00000000-0000-0000-0000-000000000000}"/>
  <bookViews>
    <workbookView xWindow="-110" yWindow="-110" windowWidth="19420" windowHeight="10420" tabRatio="911" xr2:uid="{00000000-000D-0000-FFFF-FFFF00000000}"/>
  </bookViews>
  <sheets>
    <sheet name="2024 Funding" sheetId="34" r:id="rId1"/>
    <sheet name="Revised 2023 MFAM (2021 PYAs)" sheetId="35" state="hidden" r:id="rId2"/>
    <sheet name="Revised 2021 Lockdown" sheetId="36" state="hidden" r:id="rId3"/>
    <sheet name="Revised 2020 MFAM(2020 PYAs)" sheetId="31" state="hidden" r:id="rId4"/>
    <sheet name="2020 Summary" sheetId="37" state="hidden" r:id="rId5"/>
  </sheets>
  <definedNames>
    <definedName name="_xlnm._FilterDatabase" localSheetId="4" hidden="1">'2020 Summary'!$B$4:$I$4</definedName>
    <definedName name="_xlnm._FilterDatabase" localSheetId="0" hidden="1">'2024 Funding'!$B$12:$AB$12</definedName>
    <definedName name="_xlnm._FilterDatabase" localSheetId="3" hidden="1">'Revised 2020 MFAM(2020 PYAs)'!$B$19:$S$19</definedName>
    <definedName name="_xlnm._FilterDatabase" localSheetId="2" hidden="1">'Revised 2021 Lockdown'!$B$4:$I$4</definedName>
    <definedName name="_xlnm._FilterDatabase" localSheetId="1" hidden="1">'Revised 2023 MFAM (2021 PYAs)'!$B$12:$V$12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34" l="1"/>
  <c r="M33" i="34"/>
  <c r="L33" i="34"/>
  <c r="L15" i="34"/>
  <c r="E12" i="31"/>
  <c r="Y44" i="35"/>
  <c r="L13" i="34"/>
  <c r="L14" i="34"/>
  <c r="L16" i="34"/>
  <c r="L17" i="34"/>
  <c r="L18" i="34"/>
  <c r="L19" i="34"/>
  <c r="L20" i="34"/>
  <c r="L21" i="34"/>
  <c r="L22" i="34"/>
  <c r="L23" i="34"/>
  <c r="L24" i="34"/>
  <c r="L25" i="34"/>
  <c r="L26" i="34"/>
  <c r="L27" i="34"/>
  <c r="L28" i="34"/>
  <c r="L29" i="34"/>
  <c r="L30" i="34"/>
  <c r="L31" i="34"/>
  <c r="L32" i="34"/>
  <c r="L34" i="34"/>
  <c r="L35" i="34"/>
  <c r="L36" i="34"/>
  <c r="L37" i="34"/>
  <c r="L38" i="34"/>
  <c r="L39" i="34"/>
  <c r="L40" i="34"/>
  <c r="L41" i="34"/>
  <c r="L42" i="34"/>
  <c r="L43" i="34"/>
  <c r="L44" i="34"/>
  <c r="L45" i="34"/>
  <c r="L46" i="34"/>
  <c r="L47" i="34"/>
  <c r="L48" i="34"/>
  <c r="L49" i="34"/>
  <c r="L50" i="34"/>
  <c r="L51" i="34"/>
  <c r="L52" i="34"/>
  <c r="L53" i="34"/>
  <c r="L54" i="34"/>
  <c r="L55" i="34"/>
  <c r="L56" i="34"/>
  <c r="L57" i="34"/>
  <c r="L58" i="34"/>
  <c r="L59" i="34"/>
  <c r="L60" i="34"/>
  <c r="L61" i="34"/>
  <c r="L62" i="34"/>
  <c r="L63" i="34"/>
  <c r="L64" i="34"/>
  <c r="L65" i="34"/>
  <c r="L66" i="34"/>
  <c r="L67" i="34"/>
  <c r="L68" i="34"/>
  <c r="L69" i="34"/>
  <c r="L70" i="34"/>
  <c r="L71" i="34"/>
  <c r="L72" i="34"/>
  <c r="L73" i="34"/>
  <c r="L74" i="34"/>
  <c r="L75" i="34"/>
  <c r="L76" i="34"/>
  <c r="L77" i="34"/>
  <c r="L78" i="34"/>
  <c r="L79" i="34"/>
  <c r="L80" i="34"/>
  <c r="L81" i="34"/>
  <c r="L82" i="34"/>
  <c r="L83" i="34"/>
  <c r="L84" i="34"/>
  <c r="L85" i="34"/>
  <c r="L86" i="34"/>
  <c r="L87" i="34"/>
  <c r="L88" i="34"/>
  <c r="L89" i="34"/>
  <c r="L90" i="34"/>
  <c r="L91" i="34"/>
  <c r="L92" i="34"/>
  <c r="L93" i="34"/>
  <c r="L94" i="34"/>
  <c r="L95" i="34"/>
  <c r="L96" i="34"/>
  <c r="L97" i="34"/>
  <c r="L98" i="34"/>
  <c r="L99" i="34"/>
  <c r="L100" i="34"/>
  <c r="L101" i="34"/>
  <c r="L102" i="34"/>
  <c r="L103" i="34"/>
  <c r="L104" i="34"/>
  <c r="L105" i="34"/>
  <c r="L106" i="34"/>
  <c r="L107" i="34"/>
  <c r="L108" i="34"/>
  <c r="L109" i="34"/>
  <c r="L110" i="34"/>
  <c r="L111" i="34"/>
  <c r="L112" i="34"/>
  <c r="L113" i="34"/>
  <c r="L114" i="34"/>
  <c r="L115" i="34"/>
  <c r="L116" i="34"/>
  <c r="L117" i="34"/>
  <c r="L118" i="34"/>
  <c r="L119" i="34"/>
  <c r="L120" i="34"/>
  <c r="L121" i="34"/>
  <c r="L122" i="34"/>
  <c r="L123" i="34"/>
  <c r="L124" i="34"/>
  <c r="L125" i="34"/>
  <c r="L126" i="34"/>
  <c r="L127" i="34"/>
  <c r="L128" i="34"/>
  <c r="L129" i="34"/>
  <c r="L130" i="34"/>
  <c r="L131" i="34"/>
  <c r="L132" i="34"/>
  <c r="L133" i="34"/>
  <c r="L134" i="34"/>
  <c r="L135" i="34"/>
  <c r="L136" i="34"/>
  <c r="L137" i="34"/>
  <c r="L138" i="34"/>
  <c r="L139" i="34"/>
  <c r="L140" i="34"/>
  <c r="L141" i="34"/>
  <c r="L142" i="34"/>
  <c r="L143" i="34"/>
  <c r="L144" i="34"/>
  <c r="L145" i="34"/>
  <c r="L146" i="34"/>
  <c r="L147" i="34"/>
  <c r="L148" i="34"/>
  <c r="L149" i="34"/>
  <c r="L150" i="34"/>
  <c r="L151" i="34"/>
  <c r="L152" i="34"/>
  <c r="L153" i="34"/>
  <c r="L154" i="34"/>
  <c r="L155" i="34"/>
  <c r="L156" i="34"/>
  <c r="L157" i="34"/>
  <c r="L158" i="34"/>
  <c r="L159" i="34"/>
  <c r="L160" i="34"/>
  <c r="L161" i="34"/>
  <c r="L162" i="34"/>
  <c r="L163" i="34"/>
  <c r="L164" i="34"/>
  <c r="L165" i="34"/>
  <c r="L166" i="34"/>
  <c r="L167" i="34"/>
  <c r="L168" i="34"/>
  <c r="L169" i="34"/>
  <c r="L170" i="34"/>
  <c r="L171" i="34"/>
  <c r="L172" i="34"/>
  <c r="L173" i="34"/>
  <c r="L174" i="34"/>
  <c r="L175" i="34"/>
  <c r="L176" i="34"/>
  <c r="L177" i="34"/>
  <c r="L178" i="34"/>
  <c r="L179" i="34"/>
  <c r="L180" i="34"/>
  <c r="L181" i="34"/>
  <c r="L182" i="34"/>
  <c r="L183" i="34"/>
  <c r="L184" i="34"/>
  <c r="L185" i="34"/>
  <c r="L186" i="34"/>
  <c r="L187" i="34"/>
  <c r="L188" i="34"/>
  <c r="L189" i="34"/>
  <c r="E8" i="34"/>
  <c r="U20" i="31"/>
  <c r="P14" i="34"/>
  <c r="P15" i="34"/>
  <c r="P16" i="34"/>
  <c r="P17" i="34"/>
  <c r="P18" i="34"/>
  <c r="P19" i="34"/>
  <c r="P20" i="34"/>
  <c r="P21" i="34"/>
  <c r="P22" i="34"/>
  <c r="P23" i="34"/>
  <c r="P24" i="34"/>
  <c r="P25" i="34"/>
  <c r="P26" i="34"/>
  <c r="P27" i="34"/>
  <c r="P28" i="34"/>
  <c r="P29" i="34"/>
  <c r="P30" i="34"/>
  <c r="P31" i="34"/>
  <c r="P32" i="34"/>
  <c r="P33" i="34"/>
  <c r="P34" i="34"/>
  <c r="P35" i="34"/>
  <c r="P36" i="34"/>
  <c r="P37" i="34"/>
  <c r="P38" i="34"/>
  <c r="P39" i="34"/>
  <c r="P40" i="34"/>
  <c r="P41" i="34"/>
  <c r="P42" i="34"/>
  <c r="P43" i="34"/>
  <c r="P44" i="34"/>
  <c r="P45" i="34"/>
  <c r="P46" i="34"/>
  <c r="P47" i="34"/>
  <c r="P48" i="34"/>
  <c r="P49" i="34"/>
  <c r="P50" i="34"/>
  <c r="P51" i="34"/>
  <c r="P52" i="34"/>
  <c r="P53" i="34"/>
  <c r="P54" i="34"/>
  <c r="P55" i="34"/>
  <c r="P56" i="34"/>
  <c r="P57" i="34"/>
  <c r="P58" i="34"/>
  <c r="P59" i="34"/>
  <c r="P60" i="34"/>
  <c r="P61" i="34"/>
  <c r="P62" i="34"/>
  <c r="P63" i="34"/>
  <c r="P64" i="34"/>
  <c r="P65" i="34"/>
  <c r="P66" i="34"/>
  <c r="P67" i="34"/>
  <c r="P68" i="34"/>
  <c r="P69" i="34"/>
  <c r="P70" i="34"/>
  <c r="P71" i="34"/>
  <c r="P72" i="34"/>
  <c r="P73" i="34"/>
  <c r="P74" i="34"/>
  <c r="P75" i="34"/>
  <c r="P76" i="34"/>
  <c r="P77" i="34"/>
  <c r="P78" i="34"/>
  <c r="P79" i="34"/>
  <c r="P80" i="34"/>
  <c r="P81" i="34"/>
  <c r="P82" i="34"/>
  <c r="P83" i="34"/>
  <c r="P84" i="34"/>
  <c r="P85" i="34"/>
  <c r="P86" i="34"/>
  <c r="P87" i="34"/>
  <c r="P88" i="34"/>
  <c r="P89" i="34"/>
  <c r="P90" i="34"/>
  <c r="P91" i="34"/>
  <c r="P92" i="34"/>
  <c r="P93" i="34"/>
  <c r="P94" i="34"/>
  <c r="P95" i="34"/>
  <c r="P96" i="34"/>
  <c r="P97" i="34"/>
  <c r="P98" i="34"/>
  <c r="P99" i="34"/>
  <c r="P100" i="34"/>
  <c r="P101" i="34"/>
  <c r="P102" i="34"/>
  <c r="P103" i="34"/>
  <c r="P104" i="34"/>
  <c r="P105" i="34"/>
  <c r="P106" i="34"/>
  <c r="P107" i="34"/>
  <c r="P108" i="34"/>
  <c r="P109" i="34"/>
  <c r="P110" i="34"/>
  <c r="P111" i="34"/>
  <c r="P112" i="34"/>
  <c r="P113" i="34"/>
  <c r="P114" i="34"/>
  <c r="P115" i="34"/>
  <c r="P116" i="34"/>
  <c r="P117" i="34"/>
  <c r="P118" i="34"/>
  <c r="P119" i="34"/>
  <c r="P120" i="34"/>
  <c r="P121" i="34"/>
  <c r="P122" i="34"/>
  <c r="P123" i="34"/>
  <c r="P124" i="34"/>
  <c r="P125" i="34"/>
  <c r="P126" i="34"/>
  <c r="P127" i="34"/>
  <c r="P128" i="34"/>
  <c r="P129" i="34"/>
  <c r="P130" i="34"/>
  <c r="P131" i="34"/>
  <c r="P132" i="34"/>
  <c r="P133" i="34"/>
  <c r="P134" i="34"/>
  <c r="P135" i="34"/>
  <c r="P136" i="34"/>
  <c r="P137" i="34"/>
  <c r="P138" i="34"/>
  <c r="P139" i="34"/>
  <c r="P140" i="34"/>
  <c r="P141" i="34"/>
  <c r="P142" i="34"/>
  <c r="P143" i="34"/>
  <c r="P144" i="34"/>
  <c r="P145" i="34"/>
  <c r="P146" i="34"/>
  <c r="P147" i="34"/>
  <c r="P148" i="34"/>
  <c r="P149" i="34"/>
  <c r="P150" i="34"/>
  <c r="P151" i="34"/>
  <c r="P152" i="34"/>
  <c r="P153" i="34"/>
  <c r="P154" i="34"/>
  <c r="P155" i="34"/>
  <c r="P156" i="34"/>
  <c r="P157" i="34"/>
  <c r="P158" i="34"/>
  <c r="P159" i="34"/>
  <c r="P160" i="34"/>
  <c r="P161" i="34"/>
  <c r="P162" i="34"/>
  <c r="P163" i="34"/>
  <c r="P164" i="34"/>
  <c r="P165" i="34"/>
  <c r="P166" i="34"/>
  <c r="P167" i="34"/>
  <c r="P168" i="34"/>
  <c r="P169" i="34"/>
  <c r="P170" i="34"/>
  <c r="P171" i="34"/>
  <c r="P172" i="34"/>
  <c r="P173" i="34"/>
  <c r="P174" i="34"/>
  <c r="P175" i="34"/>
  <c r="P176" i="34"/>
  <c r="P177" i="34"/>
  <c r="P178" i="34"/>
  <c r="P179" i="34"/>
  <c r="P180" i="34"/>
  <c r="P181" i="34"/>
  <c r="P182" i="34"/>
  <c r="P183" i="34"/>
  <c r="P184" i="34"/>
  <c r="P185" i="34"/>
  <c r="P186" i="34"/>
  <c r="P187" i="34"/>
  <c r="P188" i="34"/>
  <c r="P189" i="34"/>
  <c r="L14" i="35"/>
  <c r="L15" i="35"/>
  <c r="L16" i="35"/>
  <c r="L17" i="35"/>
  <c r="L18" i="35"/>
  <c r="L19" i="35"/>
  <c r="L20" i="35"/>
  <c r="L21" i="35"/>
  <c r="L22" i="35"/>
  <c r="L23" i="35"/>
  <c r="L24" i="35"/>
  <c r="L25" i="35"/>
  <c r="L26" i="35"/>
  <c r="L27" i="35"/>
  <c r="L28" i="35"/>
  <c r="L29" i="35"/>
  <c r="L30" i="35"/>
  <c r="L31" i="35"/>
  <c r="L32" i="35"/>
  <c r="L33" i="35"/>
  <c r="L34" i="35"/>
  <c r="L35" i="35"/>
  <c r="L36" i="35"/>
  <c r="L37" i="35"/>
  <c r="L38" i="35"/>
  <c r="L39" i="35"/>
  <c r="L40" i="35"/>
  <c r="L41" i="35"/>
  <c r="L42" i="35"/>
  <c r="L43" i="35"/>
  <c r="L44" i="35"/>
  <c r="L45" i="35"/>
  <c r="L46" i="35"/>
  <c r="L47" i="35"/>
  <c r="L48" i="35"/>
  <c r="L49" i="35"/>
  <c r="L50" i="35"/>
  <c r="L51" i="35"/>
  <c r="L52" i="35"/>
  <c r="L53" i="35"/>
  <c r="L54" i="35"/>
  <c r="L55" i="35"/>
  <c r="L56" i="35"/>
  <c r="L57" i="35"/>
  <c r="L58" i="35"/>
  <c r="L59" i="35"/>
  <c r="L60" i="35"/>
  <c r="L61" i="35"/>
  <c r="L62" i="35"/>
  <c r="L63" i="35"/>
  <c r="L64" i="35"/>
  <c r="L65" i="35"/>
  <c r="L66" i="35"/>
  <c r="L67" i="35"/>
  <c r="L68" i="35"/>
  <c r="L69" i="35"/>
  <c r="L70" i="35"/>
  <c r="L71" i="35"/>
  <c r="L72" i="35"/>
  <c r="L73" i="35"/>
  <c r="L74" i="35"/>
  <c r="L75" i="35"/>
  <c r="L76" i="35"/>
  <c r="L77" i="35"/>
  <c r="L78" i="35"/>
  <c r="L79" i="35"/>
  <c r="L80" i="35"/>
  <c r="L81" i="35"/>
  <c r="L82" i="35"/>
  <c r="L83" i="35"/>
  <c r="L84" i="35"/>
  <c r="L85" i="35"/>
  <c r="L86" i="35"/>
  <c r="L87" i="35"/>
  <c r="L88" i="35"/>
  <c r="L89" i="35"/>
  <c r="L90" i="35"/>
  <c r="L91" i="35"/>
  <c r="L92" i="35"/>
  <c r="L93" i="35"/>
  <c r="L94" i="35"/>
  <c r="L95" i="35"/>
  <c r="L96" i="35"/>
  <c r="L97" i="35"/>
  <c r="L98" i="35"/>
  <c r="L99" i="35"/>
  <c r="L100" i="35"/>
  <c r="L101" i="35"/>
  <c r="L102" i="35"/>
  <c r="L103" i="35"/>
  <c r="L104" i="35"/>
  <c r="L105" i="35"/>
  <c r="L106" i="35"/>
  <c r="L107" i="35"/>
  <c r="L108" i="35"/>
  <c r="L109" i="35"/>
  <c r="L110" i="35"/>
  <c r="L111" i="35"/>
  <c r="L112" i="35"/>
  <c r="L113" i="35"/>
  <c r="L114" i="35"/>
  <c r="L115" i="35"/>
  <c r="L116" i="35"/>
  <c r="L117" i="35"/>
  <c r="L118" i="35"/>
  <c r="L119" i="35"/>
  <c r="L120" i="35"/>
  <c r="L121" i="35"/>
  <c r="L122" i="35"/>
  <c r="L123" i="35"/>
  <c r="L124" i="35"/>
  <c r="L125" i="35"/>
  <c r="L126" i="35"/>
  <c r="L127" i="35"/>
  <c r="L128" i="35"/>
  <c r="L129" i="35"/>
  <c r="L130" i="35"/>
  <c r="L131" i="35"/>
  <c r="L132" i="35"/>
  <c r="L133" i="35"/>
  <c r="L134" i="35"/>
  <c r="L135" i="35"/>
  <c r="L136" i="35"/>
  <c r="L137" i="35"/>
  <c r="L138" i="35"/>
  <c r="L139" i="35"/>
  <c r="L140" i="35"/>
  <c r="L141" i="35"/>
  <c r="L142" i="35"/>
  <c r="L143" i="35"/>
  <c r="L144" i="35"/>
  <c r="L145" i="35"/>
  <c r="L146" i="35"/>
  <c r="L147" i="35"/>
  <c r="L148" i="35"/>
  <c r="L149" i="35"/>
  <c r="L150" i="35"/>
  <c r="L151" i="35"/>
  <c r="L152" i="35"/>
  <c r="L153" i="35"/>
  <c r="L154" i="35"/>
  <c r="L155" i="35"/>
  <c r="L156" i="35"/>
  <c r="L157" i="35"/>
  <c r="L158" i="35"/>
  <c r="L159" i="35"/>
  <c r="L160" i="35"/>
  <c r="L161" i="35"/>
  <c r="L162" i="35"/>
  <c r="L163" i="35"/>
  <c r="L164" i="35"/>
  <c r="L165" i="35"/>
  <c r="L166" i="35"/>
  <c r="L167" i="35"/>
  <c r="L168" i="35"/>
  <c r="L169" i="35"/>
  <c r="L170" i="35"/>
  <c r="L171" i="35"/>
  <c r="L172" i="35"/>
  <c r="L173" i="35"/>
  <c r="L174" i="35"/>
  <c r="L175" i="35"/>
  <c r="L176" i="35"/>
  <c r="L177" i="35"/>
  <c r="L178" i="35"/>
  <c r="L179" i="35"/>
  <c r="L180" i="35"/>
  <c r="L181" i="35"/>
  <c r="L182" i="35"/>
  <c r="L183" i="35"/>
  <c r="L184" i="35"/>
  <c r="L185" i="35"/>
  <c r="L186" i="35"/>
  <c r="L187" i="35"/>
  <c r="L188" i="35"/>
  <c r="L189" i="35"/>
  <c r="L190" i="35"/>
  <c r="L191" i="35"/>
  <c r="L192" i="35"/>
  <c r="L193" i="35"/>
  <c r="L194" i="35"/>
  <c r="L195" i="35"/>
  <c r="L196" i="35"/>
  <c r="L197" i="35"/>
  <c r="L198" i="35"/>
  <c r="L199" i="35"/>
  <c r="L200" i="35"/>
  <c r="L201" i="35"/>
  <c r="L202" i="35"/>
  <c r="L203" i="35"/>
  <c r="L204" i="35"/>
  <c r="L205" i="35"/>
  <c r="L206" i="35"/>
  <c r="L207" i="35"/>
  <c r="L208" i="35"/>
  <c r="L209" i="35"/>
  <c r="L210" i="35"/>
  <c r="L211" i="35"/>
  <c r="L212" i="35"/>
  <c r="L213" i="35"/>
  <c r="L214" i="35"/>
  <c r="L215" i="35"/>
  <c r="L216" i="35"/>
  <c r="L217" i="35"/>
  <c r="L218" i="35"/>
  <c r="L219" i="35"/>
  <c r="L220" i="35"/>
  <c r="L221" i="35"/>
  <c r="L222" i="35"/>
  <c r="L223" i="35"/>
  <c r="L224" i="35"/>
  <c r="L225" i="35"/>
  <c r="L226" i="35"/>
  <c r="L227" i="35"/>
  <c r="L228" i="35"/>
  <c r="L229" i="35"/>
  <c r="L230" i="35"/>
  <c r="L231" i="35"/>
  <c r="L232" i="35"/>
  <c r="L233" i="35"/>
  <c r="L234" i="35"/>
  <c r="L235" i="35"/>
  <c r="L236" i="35"/>
  <c r="L237" i="35"/>
  <c r="L238" i="35"/>
  <c r="L239" i="35"/>
  <c r="L240" i="35"/>
  <c r="L241" i="35"/>
  <c r="L242" i="35"/>
  <c r="L243" i="35"/>
  <c r="L244" i="35"/>
  <c r="L245" i="35"/>
  <c r="L246" i="35"/>
  <c r="L247" i="35"/>
  <c r="L248" i="35"/>
  <c r="L249" i="35"/>
  <c r="L250" i="35"/>
  <c r="L251" i="35"/>
  <c r="L252" i="35"/>
  <c r="L253" i="35"/>
  <c r="L254" i="35"/>
  <c r="L255" i="35"/>
  <c r="L256" i="35"/>
  <c r="L257" i="35"/>
  <c r="L258" i="35"/>
  <c r="L13" i="35"/>
  <c r="I14" i="35"/>
  <c r="I15" i="35"/>
  <c r="I16" i="35"/>
  <c r="I17" i="35"/>
  <c r="I18" i="35"/>
  <c r="I19" i="35"/>
  <c r="I20" i="35"/>
  <c r="I21" i="35"/>
  <c r="I22" i="35"/>
  <c r="I23" i="35"/>
  <c r="I24" i="35"/>
  <c r="I25" i="35"/>
  <c r="I26" i="35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41" i="35"/>
  <c r="I42" i="35"/>
  <c r="I43" i="35"/>
  <c r="I44" i="35"/>
  <c r="I45" i="35"/>
  <c r="I46" i="35"/>
  <c r="I47" i="35"/>
  <c r="I48" i="35"/>
  <c r="I49" i="35"/>
  <c r="I50" i="35"/>
  <c r="I51" i="35"/>
  <c r="I52" i="35"/>
  <c r="I53" i="35"/>
  <c r="I54" i="35"/>
  <c r="I55" i="35"/>
  <c r="I56" i="35"/>
  <c r="I57" i="35"/>
  <c r="I58" i="35"/>
  <c r="I59" i="35"/>
  <c r="I60" i="35"/>
  <c r="I61" i="35"/>
  <c r="I62" i="35"/>
  <c r="I63" i="35"/>
  <c r="I64" i="35"/>
  <c r="I65" i="35"/>
  <c r="I66" i="35"/>
  <c r="I67" i="35"/>
  <c r="I68" i="35"/>
  <c r="I69" i="35"/>
  <c r="I70" i="35"/>
  <c r="I71" i="35"/>
  <c r="I72" i="35"/>
  <c r="I73" i="35"/>
  <c r="I74" i="35"/>
  <c r="I75" i="35"/>
  <c r="I76" i="35"/>
  <c r="I77" i="35"/>
  <c r="I78" i="35"/>
  <c r="I79" i="35"/>
  <c r="I80" i="35"/>
  <c r="I81" i="35"/>
  <c r="I82" i="35"/>
  <c r="I83" i="35"/>
  <c r="I84" i="35"/>
  <c r="I85" i="35"/>
  <c r="I86" i="35"/>
  <c r="I87" i="35"/>
  <c r="I88" i="35"/>
  <c r="I89" i="35"/>
  <c r="I90" i="35"/>
  <c r="I91" i="35"/>
  <c r="I92" i="35"/>
  <c r="I93" i="35"/>
  <c r="I94" i="35"/>
  <c r="I95" i="35"/>
  <c r="I96" i="35"/>
  <c r="I97" i="35"/>
  <c r="I98" i="35"/>
  <c r="I99" i="35"/>
  <c r="I100" i="35"/>
  <c r="I101" i="35"/>
  <c r="I102" i="35"/>
  <c r="I103" i="35"/>
  <c r="I104" i="35"/>
  <c r="I105" i="35"/>
  <c r="I106" i="35"/>
  <c r="I107" i="35"/>
  <c r="I108" i="35"/>
  <c r="I109" i="35"/>
  <c r="I110" i="35"/>
  <c r="I111" i="35"/>
  <c r="I112" i="35"/>
  <c r="I113" i="35"/>
  <c r="I114" i="35"/>
  <c r="I115" i="35"/>
  <c r="I116" i="35"/>
  <c r="I117" i="35"/>
  <c r="I118" i="35"/>
  <c r="I119" i="35"/>
  <c r="I120" i="35"/>
  <c r="I121" i="35"/>
  <c r="I122" i="35"/>
  <c r="I123" i="35"/>
  <c r="I124" i="35"/>
  <c r="I125" i="35"/>
  <c r="I126" i="35"/>
  <c r="I127" i="35"/>
  <c r="I128" i="35"/>
  <c r="I129" i="35"/>
  <c r="I130" i="35"/>
  <c r="I131" i="35"/>
  <c r="I132" i="35"/>
  <c r="I133" i="35"/>
  <c r="I134" i="35"/>
  <c r="I135" i="35"/>
  <c r="I136" i="35"/>
  <c r="I137" i="35"/>
  <c r="I138" i="35"/>
  <c r="I139" i="35"/>
  <c r="I140" i="35"/>
  <c r="I141" i="35"/>
  <c r="I142" i="35"/>
  <c r="I143" i="35"/>
  <c r="I144" i="35"/>
  <c r="I145" i="35"/>
  <c r="I146" i="35"/>
  <c r="I147" i="35"/>
  <c r="I148" i="35"/>
  <c r="I149" i="35"/>
  <c r="I150" i="35"/>
  <c r="I151" i="35"/>
  <c r="I152" i="35"/>
  <c r="I153" i="35"/>
  <c r="I154" i="35"/>
  <c r="I155" i="35"/>
  <c r="I156" i="35"/>
  <c r="I157" i="35"/>
  <c r="I158" i="35"/>
  <c r="I159" i="35"/>
  <c r="I160" i="35"/>
  <c r="I161" i="35"/>
  <c r="I162" i="35"/>
  <c r="I163" i="35"/>
  <c r="I164" i="35"/>
  <c r="I165" i="35"/>
  <c r="I166" i="35"/>
  <c r="I167" i="35"/>
  <c r="I168" i="35"/>
  <c r="I169" i="35"/>
  <c r="I170" i="35"/>
  <c r="I171" i="35"/>
  <c r="I172" i="35"/>
  <c r="I173" i="35"/>
  <c r="I174" i="35"/>
  <c r="I175" i="35"/>
  <c r="I176" i="35"/>
  <c r="I177" i="35"/>
  <c r="I178" i="35"/>
  <c r="I179" i="35"/>
  <c r="I180" i="35"/>
  <c r="I181" i="35"/>
  <c r="I182" i="35"/>
  <c r="I183" i="35"/>
  <c r="I184" i="35"/>
  <c r="I185" i="35"/>
  <c r="I186" i="35"/>
  <c r="I187" i="35"/>
  <c r="I188" i="35"/>
  <c r="I189" i="35"/>
  <c r="I190" i="35"/>
  <c r="I191" i="35"/>
  <c r="I192" i="35"/>
  <c r="I193" i="35"/>
  <c r="I194" i="35"/>
  <c r="I195" i="35"/>
  <c r="I196" i="35"/>
  <c r="I197" i="35"/>
  <c r="I198" i="35"/>
  <c r="I199" i="35"/>
  <c r="I200" i="35"/>
  <c r="I201" i="35"/>
  <c r="I202" i="35"/>
  <c r="I203" i="35"/>
  <c r="I204" i="35"/>
  <c r="I205" i="35"/>
  <c r="I206" i="35"/>
  <c r="I207" i="35"/>
  <c r="I208" i="35"/>
  <c r="I209" i="35"/>
  <c r="I210" i="35"/>
  <c r="I211" i="35"/>
  <c r="I212" i="35"/>
  <c r="I213" i="35"/>
  <c r="I214" i="35"/>
  <c r="I215" i="35"/>
  <c r="I216" i="35"/>
  <c r="I217" i="35"/>
  <c r="I218" i="35"/>
  <c r="I219" i="35"/>
  <c r="I220" i="35"/>
  <c r="I221" i="35"/>
  <c r="I222" i="35"/>
  <c r="I223" i="35"/>
  <c r="I224" i="35"/>
  <c r="I225" i="35"/>
  <c r="I226" i="35"/>
  <c r="I227" i="35"/>
  <c r="I228" i="35"/>
  <c r="I229" i="35"/>
  <c r="I230" i="35"/>
  <c r="I231" i="35"/>
  <c r="I232" i="35"/>
  <c r="I233" i="35"/>
  <c r="I234" i="35"/>
  <c r="I235" i="35"/>
  <c r="I236" i="35"/>
  <c r="I237" i="35"/>
  <c r="I238" i="35"/>
  <c r="I239" i="35"/>
  <c r="I240" i="35"/>
  <c r="I241" i="35"/>
  <c r="I242" i="35"/>
  <c r="I243" i="35"/>
  <c r="I244" i="35"/>
  <c r="I245" i="35"/>
  <c r="I246" i="35"/>
  <c r="I247" i="35"/>
  <c r="I248" i="35"/>
  <c r="I249" i="35"/>
  <c r="I250" i="35"/>
  <c r="I251" i="35"/>
  <c r="I252" i="35"/>
  <c r="I253" i="35"/>
  <c r="I254" i="35"/>
  <c r="I255" i="35"/>
  <c r="I256" i="35"/>
  <c r="I257" i="35"/>
  <c r="I258" i="35"/>
  <c r="I13" i="35"/>
  <c r="O29" i="31" l="1"/>
  <c r="O30" i="31"/>
  <c r="O31" i="31"/>
  <c r="O32" i="31"/>
  <c r="O33" i="31"/>
  <c r="O34" i="31"/>
  <c r="O35" i="31"/>
  <c r="O46" i="31"/>
  <c r="O47" i="31"/>
  <c r="O48" i="31"/>
  <c r="O49" i="31"/>
  <c r="O52" i="31"/>
  <c r="O53" i="31"/>
  <c r="O54" i="31"/>
  <c r="O55" i="31"/>
  <c r="O69" i="31"/>
  <c r="O70" i="31"/>
  <c r="O71" i="31"/>
  <c r="O72" i="31"/>
  <c r="O73" i="31"/>
  <c r="O74" i="31"/>
  <c r="O88" i="31"/>
  <c r="O90" i="31"/>
  <c r="O91" i="31"/>
  <c r="O92" i="31"/>
  <c r="O93" i="31"/>
  <c r="O94" i="31"/>
  <c r="O104" i="31"/>
  <c r="O108" i="31"/>
  <c r="O109" i="31"/>
  <c r="O110" i="31"/>
  <c r="O112" i="31"/>
  <c r="O113" i="31"/>
  <c r="O114" i="31"/>
  <c r="O115" i="31"/>
  <c r="O127" i="31"/>
  <c r="O129" i="31"/>
  <c r="O130" i="31"/>
  <c r="O131" i="31"/>
  <c r="O132" i="31"/>
  <c r="O134" i="31"/>
  <c r="O135" i="31"/>
  <c r="O144" i="31"/>
  <c r="O147" i="31"/>
  <c r="O148" i="31"/>
  <c r="O149" i="31"/>
  <c r="O150" i="31"/>
  <c r="O151" i="31"/>
  <c r="O152" i="31"/>
  <c r="O153" i="31"/>
  <c r="O154" i="31"/>
  <c r="O155" i="31"/>
  <c r="O164" i="31"/>
  <c r="O167" i="31"/>
  <c r="O168" i="31"/>
  <c r="O169" i="31"/>
  <c r="O170" i="31"/>
  <c r="O172" i="31"/>
  <c r="O173" i="31"/>
  <c r="O174" i="31"/>
  <c r="O175" i="31"/>
  <c r="O184" i="31"/>
  <c r="O186" i="31"/>
  <c r="O187" i="31"/>
  <c r="O188" i="31"/>
  <c r="O189" i="31"/>
  <c r="O190" i="31"/>
  <c r="O191" i="31"/>
  <c r="O192" i="31"/>
  <c r="O193" i="31"/>
  <c r="O194" i="31"/>
  <c r="O195" i="31"/>
  <c r="O208" i="31"/>
  <c r="O209" i="31"/>
  <c r="O210" i="31"/>
  <c r="O211" i="31"/>
  <c r="O212" i="31"/>
  <c r="O213" i="31"/>
  <c r="O214" i="31"/>
  <c r="O224" i="31"/>
  <c r="O226" i="31"/>
  <c r="O228" i="31"/>
  <c r="O229" i="31"/>
  <c r="O231" i="31"/>
  <c r="O232" i="31"/>
  <c r="O233" i="31"/>
  <c r="O234" i="31"/>
  <c r="O235" i="31"/>
  <c r="O244" i="31"/>
  <c r="O249" i="31"/>
  <c r="O250" i="31"/>
  <c r="O251" i="31"/>
  <c r="O252" i="31"/>
  <c r="O253" i="31"/>
  <c r="O255" i="31"/>
  <c r="O266" i="31"/>
  <c r="O268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0" i="31"/>
  <c r="I21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53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I71" i="31"/>
  <c r="I72" i="31"/>
  <c r="I73" i="31"/>
  <c r="I74" i="31"/>
  <c r="I75" i="31"/>
  <c r="I76" i="31"/>
  <c r="I77" i="31"/>
  <c r="I78" i="31"/>
  <c r="I79" i="31"/>
  <c r="I80" i="31"/>
  <c r="I81" i="31"/>
  <c r="I82" i="31"/>
  <c r="I83" i="31"/>
  <c r="I84" i="31"/>
  <c r="I85" i="31"/>
  <c r="I86" i="31"/>
  <c r="I87" i="31"/>
  <c r="I88" i="31"/>
  <c r="I89" i="31"/>
  <c r="I90" i="31"/>
  <c r="I91" i="31"/>
  <c r="I92" i="31"/>
  <c r="I93" i="31"/>
  <c r="I94" i="31"/>
  <c r="I95" i="31"/>
  <c r="I96" i="31"/>
  <c r="I97" i="31"/>
  <c r="I98" i="31"/>
  <c r="I99" i="31"/>
  <c r="I100" i="31"/>
  <c r="I101" i="31"/>
  <c r="I102" i="31"/>
  <c r="I103" i="31"/>
  <c r="I104" i="31"/>
  <c r="I105" i="31"/>
  <c r="I106" i="31"/>
  <c r="I107" i="31"/>
  <c r="I108" i="31"/>
  <c r="I109" i="31"/>
  <c r="I110" i="31"/>
  <c r="I111" i="31"/>
  <c r="I112" i="31"/>
  <c r="I113" i="31"/>
  <c r="I114" i="31"/>
  <c r="I115" i="31"/>
  <c r="I116" i="31"/>
  <c r="I117" i="31"/>
  <c r="I118" i="31"/>
  <c r="I119" i="31"/>
  <c r="I120" i="31"/>
  <c r="I121" i="31"/>
  <c r="I122" i="31"/>
  <c r="I123" i="31"/>
  <c r="I124" i="31"/>
  <c r="I125" i="31"/>
  <c r="I126" i="31"/>
  <c r="I127" i="31"/>
  <c r="I128" i="31"/>
  <c r="I129" i="31"/>
  <c r="I130" i="31"/>
  <c r="I131" i="31"/>
  <c r="I132" i="31"/>
  <c r="I133" i="31"/>
  <c r="I134" i="31"/>
  <c r="I135" i="31"/>
  <c r="I136" i="31"/>
  <c r="I137" i="31"/>
  <c r="I138" i="31"/>
  <c r="I139" i="31"/>
  <c r="I140" i="31"/>
  <c r="I141" i="31"/>
  <c r="I142" i="31"/>
  <c r="I143" i="31"/>
  <c r="I144" i="31"/>
  <c r="I145" i="31"/>
  <c r="I146" i="31"/>
  <c r="I147" i="31"/>
  <c r="I148" i="31"/>
  <c r="I149" i="31"/>
  <c r="I150" i="31"/>
  <c r="I151" i="31"/>
  <c r="I152" i="31"/>
  <c r="I153" i="31"/>
  <c r="I154" i="31"/>
  <c r="I155" i="31"/>
  <c r="I156" i="31"/>
  <c r="I157" i="31"/>
  <c r="I158" i="31"/>
  <c r="I159" i="31"/>
  <c r="I160" i="31"/>
  <c r="I161" i="31"/>
  <c r="I162" i="31"/>
  <c r="I163" i="31"/>
  <c r="I164" i="31"/>
  <c r="I165" i="31"/>
  <c r="I166" i="31"/>
  <c r="I167" i="31"/>
  <c r="I168" i="31"/>
  <c r="I169" i="31"/>
  <c r="I170" i="31"/>
  <c r="I171" i="31"/>
  <c r="I172" i="31"/>
  <c r="I173" i="31"/>
  <c r="I174" i="31"/>
  <c r="I175" i="31"/>
  <c r="I176" i="31"/>
  <c r="I177" i="31"/>
  <c r="I178" i="31"/>
  <c r="I179" i="31"/>
  <c r="I180" i="31"/>
  <c r="I181" i="31"/>
  <c r="I182" i="31"/>
  <c r="I183" i="31"/>
  <c r="I184" i="31"/>
  <c r="I185" i="31"/>
  <c r="I186" i="31"/>
  <c r="I187" i="31"/>
  <c r="I188" i="31"/>
  <c r="I189" i="31"/>
  <c r="I190" i="31"/>
  <c r="I191" i="31"/>
  <c r="I192" i="31"/>
  <c r="I193" i="31"/>
  <c r="I194" i="31"/>
  <c r="I195" i="31"/>
  <c r="I196" i="31"/>
  <c r="I197" i="31"/>
  <c r="I198" i="31"/>
  <c r="I199" i="31"/>
  <c r="I200" i="31"/>
  <c r="I201" i="31"/>
  <c r="I202" i="31"/>
  <c r="I203" i="31"/>
  <c r="I204" i="31"/>
  <c r="I205" i="31"/>
  <c r="I206" i="31"/>
  <c r="I207" i="31"/>
  <c r="I208" i="31"/>
  <c r="I209" i="31"/>
  <c r="I210" i="31"/>
  <c r="I211" i="31"/>
  <c r="I212" i="31"/>
  <c r="I213" i="31"/>
  <c r="I214" i="31"/>
  <c r="I215" i="31"/>
  <c r="I216" i="31"/>
  <c r="I217" i="31"/>
  <c r="I218" i="31"/>
  <c r="I219" i="31"/>
  <c r="I220" i="31"/>
  <c r="I221" i="31"/>
  <c r="I222" i="31"/>
  <c r="I223" i="31"/>
  <c r="I224" i="31"/>
  <c r="I225" i="31"/>
  <c r="I226" i="31"/>
  <c r="I227" i="31"/>
  <c r="I228" i="31"/>
  <c r="I229" i="31"/>
  <c r="I230" i="31"/>
  <c r="I231" i="31"/>
  <c r="I232" i="31"/>
  <c r="I233" i="31"/>
  <c r="I234" i="31"/>
  <c r="I235" i="31"/>
  <c r="I236" i="31"/>
  <c r="I237" i="31"/>
  <c r="I238" i="31"/>
  <c r="I239" i="31"/>
  <c r="I240" i="31"/>
  <c r="I241" i="31"/>
  <c r="I242" i="31"/>
  <c r="I243" i="31"/>
  <c r="I244" i="31"/>
  <c r="I245" i="31"/>
  <c r="I246" i="31"/>
  <c r="I247" i="31"/>
  <c r="I248" i="31"/>
  <c r="I249" i="31"/>
  <c r="I250" i="31"/>
  <c r="I251" i="31"/>
  <c r="I252" i="31"/>
  <c r="I253" i="31"/>
  <c r="I254" i="31"/>
  <c r="I255" i="31"/>
  <c r="I256" i="31"/>
  <c r="I257" i="31"/>
  <c r="I258" i="31"/>
  <c r="I259" i="31"/>
  <c r="I260" i="31"/>
  <c r="I261" i="31"/>
  <c r="I262" i="31"/>
  <c r="I263" i="31"/>
  <c r="I264" i="31"/>
  <c r="I265" i="31"/>
  <c r="I266" i="31"/>
  <c r="I267" i="31"/>
  <c r="I268" i="31"/>
  <c r="I269" i="31"/>
  <c r="I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0" i="31"/>
  <c r="V18" i="31"/>
  <c r="T18" i="31"/>
  <c r="G254" i="37"/>
  <c r="I254" i="37" s="1"/>
  <c r="G253" i="37"/>
  <c r="I253" i="37" s="1"/>
  <c r="G252" i="37"/>
  <c r="I252" i="37" s="1"/>
  <c r="G251" i="37"/>
  <c r="I251" i="37" s="1"/>
  <c r="G250" i="37"/>
  <c r="I250" i="37" s="1"/>
  <c r="G249" i="37"/>
  <c r="I249" i="37" s="1"/>
  <c r="G248" i="37"/>
  <c r="I248" i="37" s="1"/>
  <c r="G247" i="37"/>
  <c r="I247" i="37" s="1"/>
  <c r="G246" i="37"/>
  <c r="I246" i="37" s="1"/>
  <c r="G245" i="37"/>
  <c r="I245" i="37" s="1"/>
  <c r="G244" i="37"/>
  <c r="I244" i="37" s="1"/>
  <c r="G243" i="37"/>
  <c r="I243" i="37" s="1"/>
  <c r="G242" i="37"/>
  <c r="I242" i="37" s="1"/>
  <c r="G241" i="37"/>
  <c r="I241" i="37" s="1"/>
  <c r="G240" i="37"/>
  <c r="I240" i="37" s="1"/>
  <c r="G239" i="37"/>
  <c r="I239" i="37" s="1"/>
  <c r="G238" i="37"/>
  <c r="I238" i="37" s="1"/>
  <c r="G237" i="37"/>
  <c r="I237" i="37" s="1"/>
  <c r="G236" i="37"/>
  <c r="I236" i="37" s="1"/>
  <c r="G235" i="37"/>
  <c r="I235" i="37" s="1"/>
  <c r="G234" i="37"/>
  <c r="I234" i="37" s="1"/>
  <c r="G233" i="37"/>
  <c r="I233" i="37" s="1"/>
  <c r="G232" i="37"/>
  <c r="I232" i="37" s="1"/>
  <c r="G231" i="37"/>
  <c r="I231" i="37" s="1"/>
  <c r="G230" i="37"/>
  <c r="I230" i="37" s="1"/>
  <c r="G229" i="37"/>
  <c r="I229" i="37" s="1"/>
  <c r="G228" i="37"/>
  <c r="I228" i="37" s="1"/>
  <c r="G227" i="37"/>
  <c r="I227" i="37" s="1"/>
  <c r="G226" i="37"/>
  <c r="I226" i="37" s="1"/>
  <c r="G225" i="37"/>
  <c r="I225" i="37" s="1"/>
  <c r="G224" i="37"/>
  <c r="I224" i="37" s="1"/>
  <c r="G223" i="37"/>
  <c r="I223" i="37" s="1"/>
  <c r="G222" i="37"/>
  <c r="I222" i="37" s="1"/>
  <c r="G221" i="37"/>
  <c r="I221" i="37" s="1"/>
  <c r="G220" i="37"/>
  <c r="I220" i="37" s="1"/>
  <c r="G219" i="37"/>
  <c r="I219" i="37" s="1"/>
  <c r="G218" i="37"/>
  <c r="I218" i="37" s="1"/>
  <c r="G217" i="37"/>
  <c r="I217" i="37" s="1"/>
  <c r="G216" i="37"/>
  <c r="I216" i="37" s="1"/>
  <c r="G215" i="37"/>
  <c r="I215" i="37" s="1"/>
  <c r="G214" i="37"/>
  <c r="I214" i="37" s="1"/>
  <c r="G213" i="37"/>
  <c r="I213" i="37" s="1"/>
  <c r="G212" i="37"/>
  <c r="I212" i="37" s="1"/>
  <c r="G211" i="37"/>
  <c r="I211" i="37" s="1"/>
  <c r="G210" i="37"/>
  <c r="I210" i="37" s="1"/>
  <c r="G209" i="37"/>
  <c r="I209" i="37" s="1"/>
  <c r="G208" i="37"/>
  <c r="I208" i="37" s="1"/>
  <c r="G207" i="37"/>
  <c r="I207" i="37" s="1"/>
  <c r="G206" i="37"/>
  <c r="I206" i="37" s="1"/>
  <c r="G205" i="37"/>
  <c r="I205" i="37" s="1"/>
  <c r="G204" i="37"/>
  <c r="I204" i="37" s="1"/>
  <c r="G203" i="37"/>
  <c r="I203" i="37" s="1"/>
  <c r="G202" i="37"/>
  <c r="I202" i="37" s="1"/>
  <c r="G201" i="37"/>
  <c r="I201" i="37" s="1"/>
  <c r="G200" i="37"/>
  <c r="I200" i="37" s="1"/>
  <c r="G199" i="37"/>
  <c r="I199" i="37" s="1"/>
  <c r="G198" i="37"/>
  <c r="I198" i="37" s="1"/>
  <c r="G197" i="37"/>
  <c r="I197" i="37" s="1"/>
  <c r="G196" i="37"/>
  <c r="I196" i="37" s="1"/>
  <c r="G195" i="37"/>
  <c r="I195" i="37" s="1"/>
  <c r="G194" i="37"/>
  <c r="I194" i="37" s="1"/>
  <c r="G193" i="37"/>
  <c r="I193" i="37" s="1"/>
  <c r="G192" i="37"/>
  <c r="I192" i="37" s="1"/>
  <c r="G191" i="37"/>
  <c r="I191" i="37" s="1"/>
  <c r="G190" i="37"/>
  <c r="I190" i="37" s="1"/>
  <c r="G189" i="37"/>
  <c r="I189" i="37" s="1"/>
  <c r="G188" i="37"/>
  <c r="I188" i="37" s="1"/>
  <c r="G187" i="37"/>
  <c r="I187" i="37" s="1"/>
  <c r="G186" i="37"/>
  <c r="I186" i="37" s="1"/>
  <c r="G185" i="37"/>
  <c r="I185" i="37" s="1"/>
  <c r="G184" i="37"/>
  <c r="I184" i="37" s="1"/>
  <c r="G183" i="37"/>
  <c r="I183" i="37" s="1"/>
  <c r="G182" i="37"/>
  <c r="I182" i="37" s="1"/>
  <c r="G181" i="37"/>
  <c r="I181" i="37" s="1"/>
  <c r="G180" i="37"/>
  <c r="I180" i="37" s="1"/>
  <c r="G179" i="37"/>
  <c r="I179" i="37" s="1"/>
  <c r="G178" i="37"/>
  <c r="I178" i="37" s="1"/>
  <c r="G177" i="37"/>
  <c r="I177" i="37" s="1"/>
  <c r="G176" i="37"/>
  <c r="I176" i="37" s="1"/>
  <c r="G175" i="37"/>
  <c r="I175" i="37" s="1"/>
  <c r="G174" i="37"/>
  <c r="I174" i="37" s="1"/>
  <c r="G173" i="37"/>
  <c r="I173" i="37" s="1"/>
  <c r="G172" i="37"/>
  <c r="I172" i="37" s="1"/>
  <c r="G171" i="37"/>
  <c r="I171" i="37" s="1"/>
  <c r="G170" i="37"/>
  <c r="I170" i="37" s="1"/>
  <c r="G169" i="37"/>
  <c r="I169" i="37" s="1"/>
  <c r="G168" i="37"/>
  <c r="I168" i="37" s="1"/>
  <c r="G167" i="37"/>
  <c r="I167" i="37" s="1"/>
  <c r="G166" i="37"/>
  <c r="I166" i="37" s="1"/>
  <c r="G165" i="37"/>
  <c r="I165" i="37" s="1"/>
  <c r="G164" i="37"/>
  <c r="I164" i="37" s="1"/>
  <c r="G163" i="37"/>
  <c r="I163" i="37" s="1"/>
  <c r="G162" i="37"/>
  <c r="I162" i="37" s="1"/>
  <c r="G161" i="37"/>
  <c r="I161" i="37" s="1"/>
  <c r="G160" i="37"/>
  <c r="I160" i="37" s="1"/>
  <c r="G159" i="37"/>
  <c r="I159" i="37" s="1"/>
  <c r="G158" i="37"/>
  <c r="I158" i="37" s="1"/>
  <c r="G157" i="37"/>
  <c r="I157" i="37" s="1"/>
  <c r="G156" i="37"/>
  <c r="I156" i="37" s="1"/>
  <c r="G155" i="37"/>
  <c r="I155" i="37" s="1"/>
  <c r="G154" i="37"/>
  <c r="I154" i="37" s="1"/>
  <c r="G153" i="37"/>
  <c r="I153" i="37" s="1"/>
  <c r="G152" i="37"/>
  <c r="I152" i="37" s="1"/>
  <c r="G151" i="37"/>
  <c r="I151" i="37" s="1"/>
  <c r="G150" i="37"/>
  <c r="I150" i="37" s="1"/>
  <c r="G149" i="37"/>
  <c r="I149" i="37" s="1"/>
  <c r="G148" i="37"/>
  <c r="I148" i="37" s="1"/>
  <c r="G147" i="37"/>
  <c r="I147" i="37" s="1"/>
  <c r="G146" i="37"/>
  <c r="I146" i="37" s="1"/>
  <c r="G145" i="37"/>
  <c r="I145" i="37" s="1"/>
  <c r="G144" i="37"/>
  <c r="I144" i="37" s="1"/>
  <c r="G143" i="37"/>
  <c r="I143" i="37" s="1"/>
  <c r="G142" i="37"/>
  <c r="I142" i="37" s="1"/>
  <c r="G141" i="37"/>
  <c r="I141" i="37" s="1"/>
  <c r="G140" i="37"/>
  <c r="I140" i="37" s="1"/>
  <c r="G139" i="37"/>
  <c r="I139" i="37" s="1"/>
  <c r="G138" i="37"/>
  <c r="I138" i="37" s="1"/>
  <c r="G137" i="37"/>
  <c r="I137" i="37" s="1"/>
  <c r="G136" i="37"/>
  <c r="I136" i="37" s="1"/>
  <c r="G135" i="37"/>
  <c r="I135" i="37" s="1"/>
  <c r="G134" i="37"/>
  <c r="I134" i="37" s="1"/>
  <c r="G133" i="37"/>
  <c r="I133" i="37" s="1"/>
  <c r="G132" i="37"/>
  <c r="I132" i="37" s="1"/>
  <c r="G131" i="37"/>
  <c r="I131" i="37" s="1"/>
  <c r="G130" i="37"/>
  <c r="I130" i="37" s="1"/>
  <c r="G129" i="37"/>
  <c r="I129" i="37" s="1"/>
  <c r="G128" i="37"/>
  <c r="I128" i="37" s="1"/>
  <c r="G127" i="37"/>
  <c r="I127" i="37" s="1"/>
  <c r="G126" i="37"/>
  <c r="I126" i="37" s="1"/>
  <c r="G125" i="37"/>
  <c r="I125" i="37" s="1"/>
  <c r="G124" i="37"/>
  <c r="I124" i="37" s="1"/>
  <c r="G123" i="37"/>
  <c r="I123" i="37" s="1"/>
  <c r="G122" i="37"/>
  <c r="I122" i="37" s="1"/>
  <c r="G121" i="37"/>
  <c r="I121" i="37" s="1"/>
  <c r="G120" i="37"/>
  <c r="I120" i="37" s="1"/>
  <c r="G119" i="37"/>
  <c r="I119" i="37" s="1"/>
  <c r="G118" i="37"/>
  <c r="I118" i="37" s="1"/>
  <c r="G117" i="37"/>
  <c r="I117" i="37" s="1"/>
  <c r="G116" i="37"/>
  <c r="I116" i="37" s="1"/>
  <c r="G115" i="37"/>
  <c r="I115" i="37" s="1"/>
  <c r="G114" i="37"/>
  <c r="I114" i="37" s="1"/>
  <c r="G113" i="37"/>
  <c r="I113" i="37" s="1"/>
  <c r="G112" i="37"/>
  <c r="I112" i="37" s="1"/>
  <c r="G111" i="37"/>
  <c r="I111" i="37" s="1"/>
  <c r="G110" i="37"/>
  <c r="I110" i="37" s="1"/>
  <c r="G109" i="37"/>
  <c r="I109" i="37" s="1"/>
  <c r="G108" i="37"/>
  <c r="I108" i="37" s="1"/>
  <c r="G107" i="37"/>
  <c r="I107" i="37" s="1"/>
  <c r="G106" i="37"/>
  <c r="I106" i="37" s="1"/>
  <c r="G105" i="37"/>
  <c r="I105" i="37" s="1"/>
  <c r="G104" i="37"/>
  <c r="I104" i="37" s="1"/>
  <c r="G103" i="37"/>
  <c r="I103" i="37" s="1"/>
  <c r="G102" i="37"/>
  <c r="I102" i="37" s="1"/>
  <c r="G101" i="37"/>
  <c r="I101" i="37" s="1"/>
  <c r="G100" i="37"/>
  <c r="I100" i="37" s="1"/>
  <c r="G99" i="37"/>
  <c r="I99" i="37" s="1"/>
  <c r="G98" i="37"/>
  <c r="I98" i="37" s="1"/>
  <c r="G97" i="37"/>
  <c r="I97" i="37" s="1"/>
  <c r="G96" i="37"/>
  <c r="I96" i="37" s="1"/>
  <c r="G95" i="37"/>
  <c r="I95" i="37" s="1"/>
  <c r="G94" i="37"/>
  <c r="I94" i="37" s="1"/>
  <c r="G93" i="37"/>
  <c r="I93" i="37" s="1"/>
  <c r="G92" i="37"/>
  <c r="I92" i="37" s="1"/>
  <c r="G91" i="37"/>
  <c r="I91" i="37" s="1"/>
  <c r="G90" i="37"/>
  <c r="I90" i="37" s="1"/>
  <c r="G89" i="37"/>
  <c r="I89" i="37" s="1"/>
  <c r="G88" i="37"/>
  <c r="I88" i="37" s="1"/>
  <c r="G87" i="37"/>
  <c r="I87" i="37" s="1"/>
  <c r="G86" i="37"/>
  <c r="I86" i="37" s="1"/>
  <c r="G85" i="37"/>
  <c r="I85" i="37" s="1"/>
  <c r="G84" i="37"/>
  <c r="I84" i="37" s="1"/>
  <c r="G83" i="37"/>
  <c r="I83" i="37" s="1"/>
  <c r="G82" i="37"/>
  <c r="I82" i="37" s="1"/>
  <c r="G81" i="37"/>
  <c r="I81" i="37" s="1"/>
  <c r="G80" i="37"/>
  <c r="I80" i="37" s="1"/>
  <c r="G79" i="37"/>
  <c r="I79" i="37" s="1"/>
  <c r="G78" i="37"/>
  <c r="I78" i="37" s="1"/>
  <c r="G77" i="37"/>
  <c r="I77" i="37" s="1"/>
  <c r="G76" i="37"/>
  <c r="I76" i="37" s="1"/>
  <c r="G75" i="37"/>
  <c r="I75" i="37" s="1"/>
  <c r="G74" i="37"/>
  <c r="I74" i="37" s="1"/>
  <c r="G73" i="37"/>
  <c r="I73" i="37" s="1"/>
  <c r="G72" i="37"/>
  <c r="I72" i="37" s="1"/>
  <c r="G71" i="37"/>
  <c r="I71" i="37" s="1"/>
  <c r="G70" i="37"/>
  <c r="I70" i="37" s="1"/>
  <c r="G69" i="37"/>
  <c r="I69" i="37" s="1"/>
  <c r="G68" i="37"/>
  <c r="I68" i="37" s="1"/>
  <c r="G67" i="37"/>
  <c r="I67" i="37" s="1"/>
  <c r="G66" i="37"/>
  <c r="I66" i="37" s="1"/>
  <c r="G65" i="37"/>
  <c r="I65" i="37" s="1"/>
  <c r="G64" i="37"/>
  <c r="I64" i="37" s="1"/>
  <c r="G63" i="37"/>
  <c r="I63" i="37" s="1"/>
  <c r="G62" i="37"/>
  <c r="I62" i="37" s="1"/>
  <c r="G61" i="37"/>
  <c r="I61" i="37" s="1"/>
  <c r="G60" i="37"/>
  <c r="I60" i="37" s="1"/>
  <c r="G59" i="37"/>
  <c r="I59" i="37" s="1"/>
  <c r="G58" i="37"/>
  <c r="I58" i="37" s="1"/>
  <c r="G57" i="37"/>
  <c r="I57" i="37" s="1"/>
  <c r="G56" i="37"/>
  <c r="I56" i="37" s="1"/>
  <c r="G55" i="37"/>
  <c r="I55" i="37" s="1"/>
  <c r="G54" i="37"/>
  <c r="I54" i="37" s="1"/>
  <c r="G53" i="37"/>
  <c r="I53" i="37" s="1"/>
  <c r="G52" i="37"/>
  <c r="I52" i="37" s="1"/>
  <c r="G51" i="37"/>
  <c r="I51" i="37" s="1"/>
  <c r="G50" i="37"/>
  <c r="I50" i="37" s="1"/>
  <c r="G49" i="37"/>
  <c r="I49" i="37" s="1"/>
  <c r="G48" i="37"/>
  <c r="I48" i="37" s="1"/>
  <c r="G47" i="37"/>
  <c r="I47" i="37" s="1"/>
  <c r="G46" i="37"/>
  <c r="I46" i="37" s="1"/>
  <c r="G45" i="37"/>
  <c r="I45" i="37" s="1"/>
  <c r="G44" i="37"/>
  <c r="I44" i="37" s="1"/>
  <c r="G43" i="37"/>
  <c r="I43" i="37" s="1"/>
  <c r="G42" i="37"/>
  <c r="I42" i="37" s="1"/>
  <c r="G41" i="37"/>
  <c r="I41" i="37" s="1"/>
  <c r="G40" i="37"/>
  <c r="I40" i="37" s="1"/>
  <c r="G39" i="37"/>
  <c r="I39" i="37" s="1"/>
  <c r="G38" i="37"/>
  <c r="I38" i="37" s="1"/>
  <c r="G37" i="37"/>
  <c r="I37" i="37" s="1"/>
  <c r="G36" i="37"/>
  <c r="I36" i="37" s="1"/>
  <c r="G35" i="37"/>
  <c r="I35" i="37" s="1"/>
  <c r="G34" i="37"/>
  <c r="I34" i="37" s="1"/>
  <c r="G33" i="37"/>
  <c r="I33" i="37" s="1"/>
  <c r="G32" i="37"/>
  <c r="I32" i="37" s="1"/>
  <c r="G31" i="37"/>
  <c r="I31" i="37" s="1"/>
  <c r="G30" i="37"/>
  <c r="I30" i="37" s="1"/>
  <c r="G29" i="37"/>
  <c r="I29" i="37" s="1"/>
  <c r="G28" i="37"/>
  <c r="I28" i="37" s="1"/>
  <c r="G27" i="37"/>
  <c r="I27" i="37" s="1"/>
  <c r="G26" i="37"/>
  <c r="I26" i="37" s="1"/>
  <c r="G25" i="37"/>
  <c r="I25" i="37" s="1"/>
  <c r="G24" i="37"/>
  <c r="I24" i="37" s="1"/>
  <c r="G23" i="37"/>
  <c r="I23" i="37" s="1"/>
  <c r="G22" i="37"/>
  <c r="I22" i="37" s="1"/>
  <c r="G21" i="37"/>
  <c r="I21" i="37" s="1"/>
  <c r="G20" i="37"/>
  <c r="I20" i="37" s="1"/>
  <c r="G19" i="37"/>
  <c r="I19" i="37" s="1"/>
  <c r="G18" i="37"/>
  <c r="I18" i="37" s="1"/>
  <c r="G17" i="37"/>
  <c r="I17" i="37" s="1"/>
  <c r="G16" i="37"/>
  <c r="I16" i="37" s="1"/>
  <c r="G15" i="37"/>
  <c r="I15" i="37" s="1"/>
  <c r="G14" i="37"/>
  <c r="I14" i="37" s="1"/>
  <c r="G13" i="37"/>
  <c r="I13" i="37" s="1"/>
  <c r="G12" i="37"/>
  <c r="I12" i="37" s="1"/>
  <c r="G11" i="37"/>
  <c r="I11" i="37" s="1"/>
  <c r="G10" i="37"/>
  <c r="I10" i="37" s="1"/>
  <c r="G9" i="37"/>
  <c r="I9" i="37" s="1"/>
  <c r="G8" i="37"/>
  <c r="I8" i="37" s="1"/>
  <c r="G7" i="37"/>
  <c r="I7" i="37" s="1"/>
  <c r="F3" i="37"/>
  <c r="G6" i="37"/>
  <c r="I6" i="37" s="1"/>
  <c r="H3" i="37"/>
  <c r="G5" i="37"/>
  <c r="O20" i="31" s="1"/>
  <c r="O254" i="31" l="1"/>
  <c r="O51" i="31"/>
  <c r="O50" i="31"/>
  <c r="O269" i="31"/>
  <c r="O28" i="31"/>
  <c r="O267" i="31"/>
  <c r="O247" i="31"/>
  <c r="O227" i="31"/>
  <c r="O67" i="31"/>
  <c r="O246" i="31"/>
  <c r="O206" i="31"/>
  <c r="O166" i="31"/>
  <c r="O146" i="31"/>
  <c r="O126" i="31"/>
  <c r="O106" i="31"/>
  <c r="O86" i="31"/>
  <c r="O66" i="31"/>
  <c r="O26" i="31"/>
  <c r="O265" i="31"/>
  <c r="O245" i="31"/>
  <c r="O225" i="31"/>
  <c r="O205" i="31"/>
  <c r="O185" i="31"/>
  <c r="O165" i="31"/>
  <c r="O145" i="31"/>
  <c r="O125" i="31"/>
  <c r="O105" i="31"/>
  <c r="O85" i="31"/>
  <c r="O65" i="31"/>
  <c r="O45" i="31"/>
  <c r="O25" i="31"/>
  <c r="O68" i="31"/>
  <c r="O124" i="31"/>
  <c r="O84" i="31"/>
  <c r="O64" i="31"/>
  <c r="O44" i="31"/>
  <c r="O24" i="31"/>
  <c r="O263" i="31"/>
  <c r="O243" i="31"/>
  <c r="O223" i="31"/>
  <c r="O203" i="31"/>
  <c r="O183" i="31"/>
  <c r="O163" i="31"/>
  <c r="O143" i="31"/>
  <c r="O123" i="31"/>
  <c r="O103" i="31"/>
  <c r="O83" i="31"/>
  <c r="O63" i="31"/>
  <c r="O43" i="31"/>
  <c r="O23" i="31"/>
  <c r="O128" i="31"/>
  <c r="O107" i="31"/>
  <c r="O262" i="31"/>
  <c r="O242" i="31"/>
  <c r="O222" i="31"/>
  <c r="O202" i="31"/>
  <c r="O182" i="31"/>
  <c r="O162" i="31"/>
  <c r="O142" i="31"/>
  <c r="O122" i="31"/>
  <c r="O102" i="31"/>
  <c r="O82" i="31"/>
  <c r="O62" i="31"/>
  <c r="O42" i="31"/>
  <c r="O22" i="31"/>
  <c r="O95" i="31"/>
  <c r="O133" i="31"/>
  <c r="O89" i="31"/>
  <c r="O261" i="31"/>
  <c r="O241" i="31"/>
  <c r="O221" i="31"/>
  <c r="O201" i="31"/>
  <c r="O181" i="31"/>
  <c r="O161" i="31"/>
  <c r="O141" i="31"/>
  <c r="O121" i="31"/>
  <c r="O101" i="31"/>
  <c r="O81" i="31"/>
  <c r="O61" i="31"/>
  <c r="O41" i="31"/>
  <c r="O21" i="31"/>
  <c r="O75" i="31"/>
  <c r="O27" i="31"/>
  <c r="O264" i="31"/>
  <c r="O260" i="31"/>
  <c r="O240" i="31"/>
  <c r="O220" i="31"/>
  <c r="O200" i="31"/>
  <c r="O180" i="31"/>
  <c r="O160" i="31"/>
  <c r="O140" i="31"/>
  <c r="O120" i="31"/>
  <c r="O100" i="31"/>
  <c r="O80" i="31"/>
  <c r="O60" i="31"/>
  <c r="O40" i="31"/>
  <c r="O215" i="31"/>
  <c r="O171" i="31"/>
  <c r="O259" i="31"/>
  <c r="O239" i="31"/>
  <c r="O219" i="31"/>
  <c r="O199" i="31"/>
  <c r="O179" i="31"/>
  <c r="O159" i="31"/>
  <c r="O139" i="31"/>
  <c r="O119" i="31"/>
  <c r="O99" i="31"/>
  <c r="O79" i="31"/>
  <c r="O59" i="31"/>
  <c r="O39" i="31"/>
  <c r="O207" i="31"/>
  <c r="O258" i="31"/>
  <c r="O238" i="31"/>
  <c r="O218" i="31"/>
  <c r="O198" i="31"/>
  <c r="O178" i="31"/>
  <c r="O158" i="31"/>
  <c r="O138" i="31"/>
  <c r="O118" i="31"/>
  <c r="O98" i="31"/>
  <c r="O78" i="31"/>
  <c r="O58" i="31"/>
  <c r="O38" i="31"/>
  <c r="O111" i="31"/>
  <c r="O204" i="31"/>
  <c r="O257" i="31"/>
  <c r="O237" i="31"/>
  <c r="O217" i="31"/>
  <c r="O197" i="31"/>
  <c r="O177" i="31"/>
  <c r="O157" i="31"/>
  <c r="O137" i="31"/>
  <c r="O117" i="31"/>
  <c r="O97" i="31"/>
  <c r="O77" i="31"/>
  <c r="O57" i="31"/>
  <c r="O37" i="31"/>
  <c r="O230" i="31"/>
  <c r="O248" i="31"/>
  <c r="O87" i="31"/>
  <c r="O256" i="31"/>
  <c r="O236" i="31"/>
  <c r="O216" i="31"/>
  <c r="O196" i="31"/>
  <c r="O176" i="31"/>
  <c r="O156" i="31"/>
  <c r="O136" i="31"/>
  <c r="O116" i="31"/>
  <c r="O96" i="31"/>
  <c r="O76" i="31"/>
  <c r="O56" i="31"/>
  <c r="O36" i="31"/>
  <c r="I5" i="37"/>
  <c r="G3" i="37"/>
  <c r="I3" i="37" s="1"/>
  <c r="E3" i="37"/>
  <c r="I2" i="37" l="1" a="1"/>
  <c r="I2" i="37" s="1"/>
  <c r="I1" i="37" a="1"/>
  <c r="I1" i="37" s="1"/>
  <c r="F111" i="35" l="1"/>
  <c r="G250" i="36"/>
  <c r="F110" i="35"/>
  <c r="G249" i="36"/>
  <c r="F258" i="35"/>
  <c r="G248" i="36"/>
  <c r="F109" i="35"/>
  <c r="G109" i="35" s="1"/>
  <c r="G247" i="36"/>
  <c r="F226" i="35"/>
  <c r="G246" i="36"/>
  <c r="F176" i="35"/>
  <c r="G245" i="36"/>
  <c r="F175" i="35"/>
  <c r="G244" i="36"/>
  <c r="F257" i="35"/>
  <c r="G243" i="36"/>
  <c r="F174" i="35"/>
  <c r="G242" i="36"/>
  <c r="F108" i="35"/>
  <c r="G241" i="36"/>
  <c r="F225" i="35"/>
  <c r="G240" i="36"/>
  <c r="F173" i="35"/>
  <c r="G239" i="36"/>
  <c r="F172" i="35"/>
  <c r="G238" i="36"/>
  <c r="F224" i="35"/>
  <c r="G224" i="35" s="1"/>
  <c r="G237" i="36"/>
  <c r="F223" i="35"/>
  <c r="G236" i="36"/>
  <c r="F171" i="35"/>
  <c r="G235" i="36"/>
  <c r="F107" i="35"/>
  <c r="G234" i="36"/>
  <c r="O107" i="35" s="1"/>
  <c r="F170" i="35"/>
  <c r="G233" i="36"/>
  <c r="F106" i="35"/>
  <c r="G232" i="36"/>
  <c r="F169" i="35"/>
  <c r="G231" i="36"/>
  <c r="F105" i="35"/>
  <c r="G230" i="36"/>
  <c r="F222" i="35"/>
  <c r="G229" i="36"/>
  <c r="F256" i="35"/>
  <c r="G256" i="35" s="1"/>
  <c r="G228" i="36"/>
  <c r="F255" i="35"/>
  <c r="G255" i="35" s="1"/>
  <c r="G227" i="36"/>
  <c r="F221" i="35"/>
  <c r="G221" i="35" s="1"/>
  <c r="G226" i="36"/>
  <c r="F220" i="35"/>
  <c r="G225" i="36"/>
  <c r="F67" i="35"/>
  <c r="G224" i="36"/>
  <c r="F219" i="35"/>
  <c r="G223" i="36"/>
  <c r="F218" i="35"/>
  <c r="G222" i="36"/>
  <c r="F217" i="35"/>
  <c r="G221" i="36"/>
  <c r="F66" i="35"/>
  <c r="G220" i="36"/>
  <c r="F216" i="35"/>
  <c r="G219" i="36"/>
  <c r="F215" i="35"/>
  <c r="G215" i="35" s="1"/>
  <c r="G218" i="36"/>
  <c r="F104" i="35"/>
  <c r="G104" i="35" s="1"/>
  <c r="G217" i="36"/>
  <c r="F214" i="35"/>
  <c r="G214" i="35" s="1"/>
  <c r="G216" i="36"/>
  <c r="F103" i="35"/>
  <c r="G103" i="35" s="1"/>
  <c r="G215" i="36"/>
  <c r="F102" i="35"/>
  <c r="G214" i="36"/>
  <c r="O102" i="35" s="1"/>
  <c r="F101" i="35"/>
  <c r="G213" i="36"/>
  <c r="F65" i="35"/>
  <c r="G212" i="36"/>
  <c r="F46" i="35"/>
  <c r="G211" i="36"/>
  <c r="F213" i="35"/>
  <c r="G210" i="36"/>
  <c r="F212" i="35"/>
  <c r="G209" i="36"/>
  <c r="F211" i="35"/>
  <c r="G211" i="35" s="1"/>
  <c r="G208" i="36"/>
  <c r="F168" i="35"/>
  <c r="G168" i="35" s="1"/>
  <c r="G207" i="36"/>
  <c r="F167" i="35"/>
  <c r="G206" i="36"/>
  <c r="F166" i="35"/>
  <c r="G166" i="35" s="1"/>
  <c r="G205" i="36"/>
  <c r="F210" i="35"/>
  <c r="G204" i="36"/>
  <c r="F100" i="35"/>
  <c r="G203" i="36"/>
  <c r="F99" i="35"/>
  <c r="G202" i="36"/>
  <c r="F209" i="35"/>
  <c r="G201" i="36"/>
  <c r="F208" i="35"/>
  <c r="G200" i="36"/>
  <c r="F207" i="35"/>
  <c r="G199" i="36"/>
  <c r="F254" i="35"/>
  <c r="G254" i="35" s="1"/>
  <c r="G198" i="36"/>
  <c r="F98" i="35"/>
  <c r="G197" i="36"/>
  <c r="F97" i="35"/>
  <c r="G196" i="36"/>
  <c r="F206" i="35"/>
  <c r="G195" i="36"/>
  <c r="F205" i="35"/>
  <c r="G194" i="36"/>
  <c r="O205" i="35" s="1"/>
  <c r="F96" i="35"/>
  <c r="G193" i="36"/>
  <c r="F204" i="35"/>
  <c r="G192" i="36"/>
  <c r="F203" i="35"/>
  <c r="G191" i="36"/>
  <c r="F95" i="35"/>
  <c r="G190" i="36"/>
  <c r="F202" i="35"/>
  <c r="G202" i="35" s="1"/>
  <c r="G189" i="36"/>
  <c r="F201" i="35"/>
  <c r="G188" i="36"/>
  <c r="F200" i="35"/>
  <c r="G200" i="35" s="1"/>
  <c r="G187" i="36"/>
  <c r="F199" i="35"/>
  <c r="G186" i="36"/>
  <c r="F94" i="35"/>
  <c r="G94" i="35" s="1"/>
  <c r="G185" i="36"/>
  <c r="F198" i="35"/>
  <c r="G184" i="36"/>
  <c r="F165" i="35"/>
  <c r="G165" i="35" s="1"/>
  <c r="G183" i="36"/>
  <c r="F197" i="35"/>
  <c r="G182" i="36"/>
  <c r="F93" i="35"/>
  <c r="G181" i="36"/>
  <c r="F253" i="35"/>
  <c r="G180" i="36"/>
  <c r="F92" i="35"/>
  <c r="G92" i="35" s="1"/>
  <c r="G179" i="36"/>
  <c r="F91" i="35"/>
  <c r="G91" i="35" s="1"/>
  <c r="G178" i="36"/>
  <c r="F196" i="35"/>
  <c r="G196" i="35" s="1"/>
  <c r="G177" i="36"/>
  <c r="F45" i="35"/>
  <c r="G176" i="36"/>
  <c r="F90" i="35"/>
  <c r="G90" i="35" s="1"/>
  <c r="G175" i="36"/>
  <c r="I174" i="36"/>
  <c r="F164" i="35"/>
  <c r="G174" i="36"/>
  <c r="O164" i="35" s="1"/>
  <c r="F64" i="35"/>
  <c r="G64" i="35" s="1"/>
  <c r="G173" i="36"/>
  <c r="F195" i="35"/>
  <c r="G172" i="36"/>
  <c r="F89" i="35"/>
  <c r="G171" i="36"/>
  <c r="F163" i="35"/>
  <c r="G170" i="36"/>
  <c r="F63" i="35"/>
  <c r="G63" i="35" s="1"/>
  <c r="G169" i="36"/>
  <c r="F62" i="35"/>
  <c r="G62" i="35" s="1"/>
  <c r="G168" i="36"/>
  <c r="F162" i="35"/>
  <c r="G162" i="35" s="1"/>
  <c r="G167" i="36"/>
  <c r="F194" i="35"/>
  <c r="G166" i="36"/>
  <c r="F161" i="35"/>
  <c r="G165" i="36"/>
  <c r="F160" i="35"/>
  <c r="G164" i="36"/>
  <c r="F88" i="35"/>
  <c r="G88" i="35" s="1"/>
  <c r="G163" i="36"/>
  <c r="F87" i="35"/>
  <c r="G162" i="36"/>
  <c r="F61" i="35"/>
  <c r="G161" i="36"/>
  <c r="F252" i="35"/>
  <c r="G160" i="36"/>
  <c r="F86" i="35"/>
  <c r="G159" i="36"/>
  <c r="F85" i="35"/>
  <c r="G85" i="35" s="1"/>
  <c r="G158" i="36"/>
  <c r="F193" i="35"/>
  <c r="G193" i="35" s="1"/>
  <c r="G157" i="36"/>
  <c r="F84" i="35"/>
  <c r="G156" i="36"/>
  <c r="F159" i="35"/>
  <c r="G155" i="36"/>
  <c r="F158" i="35"/>
  <c r="G154" i="36"/>
  <c r="O158" i="35" s="1"/>
  <c r="U158" i="35" s="1"/>
  <c r="F83" i="35"/>
  <c r="G83" i="35" s="1"/>
  <c r="G153" i="36"/>
  <c r="F192" i="35"/>
  <c r="G152" i="36"/>
  <c r="F191" i="35"/>
  <c r="G151" i="36"/>
  <c r="F82" i="35"/>
  <c r="G82" i="35" s="1"/>
  <c r="G150" i="36"/>
  <c r="F157" i="35"/>
  <c r="G157" i="35" s="1"/>
  <c r="G149" i="36"/>
  <c r="F81" i="35"/>
  <c r="G81" i="35" s="1"/>
  <c r="G148" i="36"/>
  <c r="F251" i="35"/>
  <c r="G251" i="35" s="1"/>
  <c r="G147" i="36"/>
  <c r="F250" i="35"/>
  <c r="G146" i="36"/>
  <c r="F80" i="35"/>
  <c r="G145" i="36"/>
  <c r="F79" i="35"/>
  <c r="G144" i="36"/>
  <c r="F78" i="35"/>
  <c r="G78" i="35" s="1"/>
  <c r="G143" i="36"/>
  <c r="F77" i="35"/>
  <c r="G142" i="36"/>
  <c r="F76" i="35"/>
  <c r="G141" i="36"/>
  <c r="F75" i="35"/>
  <c r="G140" i="36"/>
  <c r="F190" i="35"/>
  <c r="G190" i="35" s="1"/>
  <c r="G139" i="36"/>
  <c r="F60" i="35"/>
  <c r="G60" i="35" s="1"/>
  <c r="G138" i="36"/>
  <c r="F156" i="35"/>
  <c r="G156" i="35" s="1"/>
  <c r="G137" i="36"/>
  <c r="F189" i="35"/>
  <c r="G189" i="35" s="1"/>
  <c r="G136" i="36"/>
  <c r="F188" i="35"/>
  <c r="G135" i="36"/>
  <c r="F187" i="35"/>
  <c r="G187" i="35" s="1"/>
  <c r="G134" i="36"/>
  <c r="O187" i="35" s="1"/>
  <c r="F186" i="35"/>
  <c r="G186" i="35" s="1"/>
  <c r="G133" i="36"/>
  <c r="F155" i="35"/>
  <c r="G132" i="36"/>
  <c r="F74" i="35"/>
  <c r="G131" i="36"/>
  <c r="F44" i="35"/>
  <c r="G130" i="36"/>
  <c r="F154" i="35"/>
  <c r="G154" i="35" s="1"/>
  <c r="G129" i="36"/>
  <c r="F249" i="35"/>
  <c r="G249" i="35" s="1"/>
  <c r="G128" i="36"/>
  <c r="F59" i="35"/>
  <c r="G59" i="35" s="1"/>
  <c r="G127" i="36"/>
  <c r="F73" i="35"/>
  <c r="G126" i="36"/>
  <c r="F153" i="35"/>
  <c r="G125" i="36"/>
  <c r="F152" i="35"/>
  <c r="G152" i="35" s="1"/>
  <c r="G124" i="36"/>
  <c r="F151" i="35"/>
  <c r="G151" i="35" s="1"/>
  <c r="G123" i="36"/>
  <c r="F248" i="35"/>
  <c r="G122" i="36"/>
  <c r="F150" i="35"/>
  <c r="G121" i="36"/>
  <c r="F149" i="35"/>
  <c r="G120" i="36"/>
  <c r="F247" i="35"/>
  <c r="G247" i="35" s="1"/>
  <c r="G119" i="36"/>
  <c r="F185" i="35"/>
  <c r="G185" i="35" s="1"/>
  <c r="G118" i="36"/>
  <c r="F246" i="35"/>
  <c r="G246" i="35" s="1"/>
  <c r="G117" i="36"/>
  <c r="F184" i="35"/>
  <c r="G184" i="35" s="1"/>
  <c r="G116" i="36"/>
  <c r="F148" i="35"/>
  <c r="G115" i="36"/>
  <c r="I114" i="36"/>
  <c r="F245" i="35"/>
  <c r="G245" i="35" s="1"/>
  <c r="G114" i="36"/>
  <c r="O245" i="35" s="1"/>
  <c r="F58" i="35"/>
  <c r="G113" i="36"/>
  <c r="F244" i="35"/>
  <c r="G244" i="35" s="1"/>
  <c r="G112" i="36"/>
  <c r="F243" i="35"/>
  <c r="G243" i="35" s="1"/>
  <c r="G111" i="36"/>
  <c r="F242" i="35"/>
  <c r="G110" i="36"/>
  <c r="F241" i="35"/>
  <c r="G241" i="35" s="1"/>
  <c r="G109" i="36"/>
  <c r="F240" i="35"/>
  <c r="G240" i="35" s="1"/>
  <c r="G108" i="36"/>
  <c r="F147" i="35"/>
  <c r="G107" i="36"/>
  <c r="F239" i="35"/>
  <c r="G239" i="35" s="1"/>
  <c r="G106" i="36"/>
  <c r="F146" i="35"/>
  <c r="G105" i="36"/>
  <c r="F145" i="35"/>
  <c r="G145" i="35" s="1"/>
  <c r="G104" i="36"/>
  <c r="F72" i="35"/>
  <c r="G103" i="36"/>
  <c r="F24" i="35"/>
  <c r="G24" i="35" s="1"/>
  <c r="G102" i="36"/>
  <c r="F144" i="35"/>
  <c r="G144" i="35" s="1"/>
  <c r="G101" i="36"/>
  <c r="F143" i="35"/>
  <c r="G100" i="36"/>
  <c r="F71" i="35"/>
  <c r="G71" i="35" s="1"/>
  <c r="G99" i="36"/>
  <c r="F43" i="35"/>
  <c r="G43" i="35" s="1"/>
  <c r="G98" i="36"/>
  <c r="F57" i="35"/>
  <c r="G97" i="36"/>
  <c r="F70" i="35"/>
  <c r="G96" i="36"/>
  <c r="F238" i="35"/>
  <c r="G238" i="35" s="1"/>
  <c r="G95" i="36"/>
  <c r="I94" i="36"/>
  <c r="F237" i="35"/>
  <c r="G237" i="35" s="1"/>
  <c r="G94" i="36"/>
  <c r="O237" i="35" s="1"/>
  <c r="F69" i="35"/>
  <c r="G93" i="36"/>
  <c r="F183" i="35"/>
  <c r="G92" i="36"/>
  <c r="F182" i="35"/>
  <c r="G91" i="36"/>
  <c r="F68" i="35"/>
  <c r="G68" i="35" s="1"/>
  <c r="G90" i="36"/>
  <c r="F142" i="35"/>
  <c r="G142" i="35" s="1"/>
  <c r="G89" i="36"/>
  <c r="F141" i="35"/>
  <c r="G141" i="35" s="1"/>
  <c r="G88" i="36"/>
  <c r="F140" i="35"/>
  <c r="G140" i="35" s="1"/>
  <c r="G87" i="36"/>
  <c r="F181" i="35"/>
  <c r="G86" i="36"/>
  <c r="F180" i="35"/>
  <c r="G85" i="36"/>
  <c r="F236" i="35"/>
  <c r="G236" i="35" s="1"/>
  <c r="G84" i="36"/>
  <c r="F139" i="35"/>
  <c r="G83" i="36"/>
  <c r="F138" i="35"/>
  <c r="G82" i="36"/>
  <c r="F23" i="35"/>
  <c r="G81" i="36"/>
  <c r="F137" i="35"/>
  <c r="G137" i="35" s="1"/>
  <c r="G80" i="36"/>
  <c r="F22" i="35"/>
  <c r="G22" i="35" s="1"/>
  <c r="G79" i="36"/>
  <c r="F235" i="35"/>
  <c r="G235" i="35" s="1"/>
  <c r="G78" i="36"/>
  <c r="F136" i="35"/>
  <c r="G136" i="35" s="1"/>
  <c r="G77" i="36"/>
  <c r="F42" i="35"/>
  <c r="G76" i="36"/>
  <c r="F135" i="35"/>
  <c r="G75" i="36"/>
  <c r="I74" i="36"/>
  <c r="F134" i="35"/>
  <c r="G74" i="36"/>
  <c r="O134" i="35" s="1"/>
  <c r="F133" i="35"/>
  <c r="G73" i="36"/>
  <c r="F132" i="35"/>
  <c r="G132" i="35" s="1"/>
  <c r="G72" i="36"/>
  <c r="F31" i="35"/>
  <c r="G71" i="36"/>
  <c r="F131" i="35"/>
  <c r="G131" i="35" s="1"/>
  <c r="G70" i="36"/>
  <c r="F130" i="35"/>
  <c r="G130" i="35" s="1"/>
  <c r="G69" i="36"/>
  <c r="F129" i="35"/>
  <c r="G68" i="36"/>
  <c r="F234" i="35"/>
  <c r="G234" i="35" s="1"/>
  <c r="G67" i="36"/>
  <c r="F233" i="35"/>
  <c r="G66" i="36"/>
  <c r="F128" i="35"/>
  <c r="G128" i="35" s="1"/>
  <c r="G65" i="36"/>
  <c r="F56" i="35"/>
  <c r="G56" i="35" s="1"/>
  <c r="G64" i="36"/>
  <c r="F127" i="35"/>
  <c r="G127" i="35" s="1"/>
  <c r="G63" i="36"/>
  <c r="F18" i="35"/>
  <c r="G62" i="36"/>
  <c r="F126" i="35"/>
  <c r="G61" i="36"/>
  <c r="F179" i="35"/>
  <c r="G179" i="35" s="1"/>
  <c r="G60" i="36"/>
  <c r="F125" i="35"/>
  <c r="G125" i="35" s="1"/>
  <c r="G59" i="36"/>
  <c r="F124" i="35"/>
  <c r="G124" i="35" s="1"/>
  <c r="G58" i="36"/>
  <c r="F123" i="35"/>
  <c r="G123" i="35" s="1"/>
  <c r="G57" i="36"/>
  <c r="F55" i="35"/>
  <c r="G56" i="36"/>
  <c r="F178" i="35"/>
  <c r="G178" i="35" s="1"/>
  <c r="G55" i="36"/>
  <c r="F232" i="35"/>
  <c r="G232" i="35" s="1"/>
  <c r="G54" i="36"/>
  <c r="O232" i="35" s="1"/>
  <c r="P232" i="35" s="1"/>
  <c r="F122" i="35"/>
  <c r="G53" i="36"/>
  <c r="F54" i="35"/>
  <c r="G52" i="36"/>
  <c r="F53" i="35"/>
  <c r="G53" i="35" s="1"/>
  <c r="G51" i="36"/>
  <c r="F231" i="35"/>
  <c r="G231" i="35" s="1"/>
  <c r="G50" i="36"/>
  <c r="F121" i="35"/>
  <c r="G49" i="36"/>
  <c r="F52" i="35"/>
  <c r="G48" i="36"/>
  <c r="F120" i="35"/>
  <c r="G47" i="36"/>
  <c r="F119" i="35"/>
  <c r="G46" i="36"/>
  <c r="F230" i="35"/>
  <c r="G230" i="35" s="1"/>
  <c r="G45" i="36"/>
  <c r="F118" i="35"/>
  <c r="G44" i="36"/>
  <c r="F41" i="35"/>
  <c r="G43" i="36"/>
  <c r="F177" i="35"/>
  <c r="G177" i="35" s="1"/>
  <c r="G42" i="36"/>
  <c r="F40" i="35"/>
  <c r="G40" i="35" s="1"/>
  <c r="G41" i="36"/>
  <c r="F39" i="35"/>
  <c r="G39" i="35" s="1"/>
  <c r="G40" i="36"/>
  <c r="F30" i="35"/>
  <c r="G30" i="35" s="1"/>
  <c r="G39" i="36"/>
  <c r="F229" i="35"/>
  <c r="G38" i="36"/>
  <c r="F17" i="35"/>
  <c r="G17" i="35" s="1"/>
  <c r="G37" i="36"/>
  <c r="F117" i="35"/>
  <c r="G117" i="35" s="1"/>
  <c r="G36" i="36"/>
  <c r="F116" i="35"/>
  <c r="G116" i="35" s="1"/>
  <c r="G35" i="36"/>
  <c r="F228" i="35"/>
  <c r="G34" i="36"/>
  <c r="O228" i="35" s="1"/>
  <c r="F51" i="35"/>
  <c r="G51" i="35" s="1"/>
  <c r="G33" i="36"/>
  <c r="F115" i="35"/>
  <c r="G32" i="36"/>
  <c r="F38" i="35"/>
  <c r="G31" i="36"/>
  <c r="F114" i="35"/>
  <c r="G114" i="35" s="1"/>
  <c r="G30" i="36"/>
  <c r="F29" i="35"/>
  <c r="G29" i="35" s="1"/>
  <c r="G29" i="36"/>
  <c r="F28" i="35"/>
  <c r="G28" i="36"/>
  <c r="F227" i="35"/>
  <c r="G227" i="35" s="1"/>
  <c r="G27" i="36"/>
  <c r="F16" i="35"/>
  <c r="G16" i="35" s="1"/>
  <c r="G26" i="36"/>
  <c r="F37" i="35"/>
  <c r="G37" i="35" s="1"/>
  <c r="G25" i="36"/>
  <c r="F36" i="35"/>
  <c r="G36" i="35" s="1"/>
  <c r="G24" i="36"/>
  <c r="F35" i="35"/>
  <c r="G23" i="36"/>
  <c r="F50" i="35"/>
  <c r="G22" i="36"/>
  <c r="F113" i="35"/>
  <c r="G113" i="35" s="1"/>
  <c r="G21" i="36"/>
  <c r="F49" i="35"/>
  <c r="G20" i="36"/>
  <c r="F27" i="35"/>
  <c r="G27" i="35" s="1"/>
  <c r="G19" i="36"/>
  <c r="F21" i="35"/>
  <c r="G18" i="36"/>
  <c r="F15" i="35"/>
  <c r="G15" i="35" s="1"/>
  <c r="G17" i="36"/>
  <c r="F48" i="35"/>
  <c r="G48" i="35" s="1"/>
  <c r="G16" i="36"/>
  <c r="F112" i="35"/>
  <c r="G112" i="35" s="1"/>
  <c r="G15" i="36"/>
  <c r="F26" i="35"/>
  <c r="G14" i="36"/>
  <c r="F34" i="35"/>
  <c r="G13" i="36"/>
  <c r="F33" i="35"/>
  <c r="G33" i="35" s="1"/>
  <c r="G12" i="36"/>
  <c r="F14" i="35"/>
  <c r="G11" i="36"/>
  <c r="F20" i="35"/>
  <c r="G10" i="36"/>
  <c r="F25" i="35"/>
  <c r="G25" i="35" s="1"/>
  <c r="F3" i="36"/>
  <c r="F32" i="35"/>
  <c r="G8" i="36"/>
  <c r="G7" i="36"/>
  <c r="F19" i="35"/>
  <c r="E3" i="36"/>
  <c r="F13" i="35"/>
  <c r="G5" i="36"/>
  <c r="O13" i="35" s="1"/>
  <c r="O61" i="34"/>
  <c r="O71" i="34"/>
  <c r="O76" i="34"/>
  <c r="O109" i="34"/>
  <c r="O126" i="34"/>
  <c r="O131" i="34"/>
  <c r="O148" i="34"/>
  <c r="U102" i="35"/>
  <c r="U107" i="35"/>
  <c r="U134" i="35"/>
  <c r="U164" i="35"/>
  <c r="U187" i="35"/>
  <c r="U205" i="35"/>
  <c r="U228" i="35"/>
  <c r="U232" i="35"/>
  <c r="U237" i="35"/>
  <c r="U245" i="35"/>
  <c r="T13" i="35"/>
  <c r="P102" i="35"/>
  <c r="P107" i="35"/>
  <c r="P134" i="35"/>
  <c r="P158" i="35"/>
  <c r="P164" i="35"/>
  <c r="P187" i="35"/>
  <c r="P205" i="35"/>
  <c r="P228" i="35"/>
  <c r="P237" i="35"/>
  <c r="P245" i="35"/>
  <c r="M14" i="35"/>
  <c r="M15" i="35"/>
  <c r="M16" i="35"/>
  <c r="M17" i="35"/>
  <c r="M18" i="35"/>
  <c r="M19" i="35"/>
  <c r="M20" i="35"/>
  <c r="M21" i="35"/>
  <c r="M22" i="35"/>
  <c r="M23" i="35"/>
  <c r="M24" i="35"/>
  <c r="M25" i="35"/>
  <c r="M26" i="35"/>
  <c r="M27" i="35"/>
  <c r="M28" i="35"/>
  <c r="M29" i="35"/>
  <c r="M30" i="35"/>
  <c r="M31" i="35"/>
  <c r="M32" i="35"/>
  <c r="M33" i="35"/>
  <c r="M34" i="35"/>
  <c r="M35" i="35"/>
  <c r="M36" i="35"/>
  <c r="M37" i="35"/>
  <c r="M38" i="35"/>
  <c r="M39" i="35"/>
  <c r="M40" i="35"/>
  <c r="M41" i="35"/>
  <c r="M42" i="35"/>
  <c r="M43" i="35"/>
  <c r="M44" i="35"/>
  <c r="M45" i="35"/>
  <c r="M46" i="35"/>
  <c r="M47" i="35"/>
  <c r="M48" i="35"/>
  <c r="M49" i="35"/>
  <c r="M50" i="35"/>
  <c r="M51" i="35"/>
  <c r="M52" i="35"/>
  <c r="M53" i="35"/>
  <c r="M54" i="35"/>
  <c r="M55" i="35"/>
  <c r="M56" i="35"/>
  <c r="M57" i="35"/>
  <c r="M58" i="35"/>
  <c r="M59" i="35"/>
  <c r="M60" i="35"/>
  <c r="M61" i="35"/>
  <c r="M62" i="35"/>
  <c r="M63" i="35"/>
  <c r="M64" i="35"/>
  <c r="M65" i="35"/>
  <c r="M66" i="35"/>
  <c r="M67" i="35"/>
  <c r="M68" i="35"/>
  <c r="M69" i="35"/>
  <c r="M70" i="35"/>
  <c r="M71" i="35"/>
  <c r="M72" i="35"/>
  <c r="M73" i="35"/>
  <c r="M74" i="35"/>
  <c r="M75" i="35"/>
  <c r="M76" i="35"/>
  <c r="M77" i="35"/>
  <c r="M78" i="35"/>
  <c r="M79" i="35"/>
  <c r="M80" i="35"/>
  <c r="M81" i="35"/>
  <c r="M82" i="35"/>
  <c r="M83" i="35"/>
  <c r="M84" i="35"/>
  <c r="M85" i="35"/>
  <c r="M86" i="35"/>
  <c r="M87" i="35"/>
  <c r="M88" i="35"/>
  <c r="M89" i="35"/>
  <c r="M90" i="35"/>
  <c r="M91" i="35"/>
  <c r="M92" i="35"/>
  <c r="M93" i="35"/>
  <c r="M94" i="35"/>
  <c r="M95" i="35"/>
  <c r="M96" i="35"/>
  <c r="M97" i="35"/>
  <c r="M98" i="35"/>
  <c r="M99" i="35"/>
  <c r="M100" i="35"/>
  <c r="M101" i="35"/>
  <c r="M102" i="35"/>
  <c r="M103" i="35"/>
  <c r="M104" i="35"/>
  <c r="M105" i="35"/>
  <c r="M106" i="35"/>
  <c r="M107" i="35"/>
  <c r="M108" i="35"/>
  <c r="M109" i="35"/>
  <c r="M110" i="35"/>
  <c r="M111" i="35"/>
  <c r="M112" i="35"/>
  <c r="M113" i="35"/>
  <c r="M114" i="35"/>
  <c r="M115" i="35"/>
  <c r="M116" i="35"/>
  <c r="M117" i="35"/>
  <c r="M118" i="35"/>
  <c r="M119" i="35"/>
  <c r="M120" i="35"/>
  <c r="M121" i="35"/>
  <c r="M122" i="35"/>
  <c r="M123" i="35"/>
  <c r="M124" i="35"/>
  <c r="M125" i="35"/>
  <c r="M126" i="35"/>
  <c r="M127" i="35"/>
  <c r="M128" i="35"/>
  <c r="M129" i="35"/>
  <c r="M130" i="35"/>
  <c r="M131" i="35"/>
  <c r="M132" i="35"/>
  <c r="M133" i="35"/>
  <c r="M134" i="35"/>
  <c r="M135" i="35"/>
  <c r="M136" i="35"/>
  <c r="M137" i="35"/>
  <c r="M138" i="35"/>
  <c r="M139" i="35"/>
  <c r="M140" i="35"/>
  <c r="M141" i="35"/>
  <c r="M142" i="35"/>
  <c r="M143" i="35"/>
  <c r="M144" i="35"/>
  <c r="M145" i="35"/>
  <c r="M146" i="35"/>
  <c r="M147" i="35"/>
  <c r="M148" i="35"/>
  <c r="M149" i="35"/>
  <c r="M150" i="35"/>
  <c r="M151" i="35"/>
  <c r="M152" i="35"/>
  <c r="M153" i="35"/>
  <c r="M154" i="35"/>
  <c r="M155" i="35"/>
  <c r="M156" i="35"/>
  <c r="M157" i="35"/>
  <c r="M158" i="35"/>
  <c r="M159" i="35"/>
  <c r="M160" i="35"/>
  <c r="M161" i="35"/>
  <c r="M162" i="35"/>
  <c r="M163" i="35"/>
  <c r="M164" i="35"/>
  <c r="M165" i="35"/>
  <c r="M166" i="35"/>
  <c r="M167" i="35"/>
  <c r="M168" i="35"/>
  <c r="M169" i="35"/>
  <c r="M170" i="35"/>
  <c r="M171" i="35"/>
  <c r="M172" i="35"/>
  <c r="M173" i="35"/>
  <c r="M174" i="35"/>
  <c r="M175" i="35"/>
  <c r="M176" i="35"/>
  <c r="M177" i="35"/>
  <c r="M178" i="35"/>
  <c r="M179" i="35"/>
  <c r="M180" i="35"/>
  <c r="M181" i="35"/>
  <c r="M182" i="35"/>
  <c r="M183" i="35"/>
  <c r="M184" i="35"/>
  <c r="M185" i="35"/>
  <c r="M186" i="35"/>
  <c r="M187" i="35"/>
  <c r="M188" i="35"/>
  <c r="M189" i="35"/>
  <c r="M190" i="35"/>
  <c r="M191" i="35"/>
  <c r="M192" i="35"/>
  <c r="M193" i="35"/>
  <c r="M194" i="35"/>
  <c r="M195" i="35"/>
  <c r="M196" i="35"/>
  <c r="M197" i="35"/>
  <c r="M198" i="35"/>
  <c r="M199" i="35"/>
  <c r="M200" i="35"/>
  <c r="M201" i="35"/>
  <c r="M202" i="35"/>
  <c r="M203" i="35"/>
  <c r="M204" i="35"/>
  <c r="M205" i="35"/>
  <c r="M206" i="35"/>
  <c r="M207" i="35"/>
  <c r="M208" i="35"/>
  <c r="M209" i="35"/>
  <c r="M210" i="35"/>
  <c r="M211" i="35"/>
  <c r="M212" i="35"/>
  <c r="M213" i="35"/>
  <c r="M214" i="35"/>
  <c r="M215" i="35"/>
  <c r="M216" i="35"/>
  <c r="M217" i="35"/>
  <c r="M218" i="35"/>
  <c r="M219" i="35"/>
  <c r="M220" i="35"/>
  <c r="M221" i="35"/>
  <c r="M222" i="35"/>
  <c r="M223" i="35"/>
  <c r="M224" i="35"/>
  <c r="M225" i="35"/>
  <c r="M226" i="35"/>
  <c r="M227" i="35"/>
  <c r="M228" i="35"/>
  <c r="M229" i="35"/>
  <c r="M230" i="35"/>
  <c r="M231" i="35"/>
  <c r="M232" i="35"/>
  <c r="M233" i="35"/>
  <c r="M234" i="35"/>
  <c r="M235" i="35"/>
  <c r="M236" i="35"/>
  <c r="M237" i="35"/>
  <c r="M238" i="35"/>
  <c r="M239" i="35"/>
  <c r="M240" i="35"/>
  <c r="M241" i="35"/>
  <c r="M242" i="35"/>
  <c r="M243" i="35"/>
  <c r="M244" i="35"/>
  <c r="M245" i="35"/>
  <c r="M246" i="35"/>
  <c r="M247" i="35"/>
  <c r="M248" i="35"/>
  <c r="M249" i="35"/>
  <c r="M250" i="35"/>
  <c r="M251" i="35"/>
  <c r="M252" i="35"/>
  <c r="M253" i="35"/>
  <c r="M254" i="35"/>
  <c r="M255" i="35"/>
  <c r="M256" i="35"/>
  <c r="M257" i="35"/>
  <c r="M258" i="35"/>
  <c r="J14" i="35"/>
  <c r="J15" i="35"/>
  <c r="J16" i="35"/>
  <c r="J17" i="35"/>
  <c r="J18" i="35"/>
  <c r="J19" i="35"/>
  <c r="J20" i="35"/>
  <c r="I11" i="35"/>
  <c r="J21" i="35"/>
  <c r="J22" i="35"/>
  <c r="J23" i="35"/>
  <c r="J24" i="35"/>
  <c r="J25" i="35"/>
  <c r="J26" i="35"/>
  <c r="J27" i="35"/>
  <c r="J28" i="35"/>
  <c r="J29" i="35"/>
  <c r="J30" i="35"/>
  <c r="J31" i="35"/>
  <c r="J32" i="35"/>
  <c r="J33" i="35"/>
  <c r="J34" i="35"/>
  <c r="J35" i="35"/>
  <c r="J36" i="35"/>
  <c r="J37" i="35"/>
  <c r="J38" i="35"/>
  <c r="J39" i="35"/>
  <c r="J40" i="35"/>
  <c r="J41" i="35"/>
  <c r="J42" i="35"/>
  <c r="J43" i="35"/>
  <c r="J44" i="35"/>
  <c r="J45" i="35"/>
  <c r="J46" i="35"/>
  <c r="J47" i="35"/>
  <c r="J48" i="35"/>
  <c r="J49" i="35"/>
  <c r="J50" i="35"/>
  <c r="J51" i="35"/>
  <c r="J52" i="35"/>
  <c r="J53" i="35"/>
  <c r="J54" i="35"/>
  <c r="J55" i="35"/>
  <c r="J56" i="35"/>
  <c r="J57" i="35"/>
  <c r="J58" i="35"/>
  <c r="J59" i="35"/>
  <c r="J60" i="35"/>
  <c r="J61" i="35"/>
  <c r="J62" i="35"/>
  <c r="J63" i="35"/>
  <c r="J64" i="35"/>
  <c r="J65" i="35"/>
  <c r="J66" i="35"/>
  <c r="J67" i="35"/>
  <c r="J68" i="35"/>
  <c r="J69" i="35"/>
  <c r="J70" i="35"/>
  <c r="J71" i="35"/>
  <c r="J72" i="35"/>
  <c r="J73" i="35"/>
  <c r="J74" i="35"/>
  <c r="J75" i="35"/>
  <c r="J76" i="35"/>
  <c r="J77" i="35"/>
  <c r="J78" i="35"/>
  <c r="J79" i="35"/>
  <c r="J80" i="35"/>
  <c r="J81" i="35"/>
  <c r="J82" i="35"/>
  <c r="J83" i="35"/>
  <c r="J84" i="35"/>
  <c r="J85" i="35"/>
  <c r="J86" i="35"/>
  <c r="J87" i="35"/>
  <c r="J88" i="35"/>
  <c r="J89" i="35"/>
  <c r="J90" i="35"/>
  <c r="J91" i="35"/>
  <c r="J92" i="35"/>
  <c r="J93" i="35"/>
  <c r="J94" i="35"/>
  <c r="J95" i="35"/>
  <c r="J96" i="35"/>
  <c r="J97" i="35"/>
  <c r="J98" i="35"/>
  <c r="J99" i="35"/>
  <c r="J100" i="35"/>
  <c r="J101" i="35"/>
  <c r="J102" i="35"/>
  <c r="J103" i="35"/>
  <c r="J104" i="35"/>
  <c r="J105" i="35"/>
  <c r="J106" i="35"/>
  <c r="J107" i="35"/>
  <c r="J108" i="35"/>
  <c r="J109" i="35"/>
  <c r="J110" i="35"/>
  <c r="J111" i="35"/>
  <c r="J112" i="35"/>
  <c r="J113" i="35"/>
  <c r="J114" i="35"/>
  <c r="J115" i="35"/>
  <c r="J116" i="35"/>
  <c r="J117" i="35"/>
  <c r="J118" i="35"/>
  <c r="J119" i="35"/>
  <c r="J120" i="35"/>
  <c r="J121" i="35"/>
  <c r="J122" i="35"/>
  <c r="J123" i="35"/>
  <c r="J124" i="35"/>
  <c r="J125" i="35"/>
  <c r="J126" i="35"/>
  <c r="J127" i="35"/>
  <c r="J128" i="35"/>
  <c r="J129" i="35"/>
  <c r="J130" i="35"/>
  <c r="J131" i="35"/>
  <c r="J132" i="35"/>
  <c r="J133" i="35"/>
  <c r="J134" i="35"/>
  <c r="J135" i="35"/>
  <c r="J136" i="35"/>
  <c r="J137" i="35"/>
  <c r="J138" i="35"/>
  <c r="J139" i="35"/>
  <c r="J140" i="35"/>
  <c r="J141" i="35"/>
  <c r="J142" i="35"/>
  <c r="J143" i="35"/>
  <c r="J144" i="35"/>
  <c r="J145" i="35"/>
  <c r="J146" i="35"/>
  <c r="J147" i="35"/>
  <c r="J148" i="35"/>
  <c r="J149" i="35"/>
  <c r="J150" i="35"/>
  <c r="J151" i="35"/>
  <c r="J152" i="35"/>
  <c r="J153" i="35"/>
  <c r="J154" i="35"/>
  <c r="J155" i="35"/>
  <c r="J156" i="35"/>
  <c r="J157" i="35"/>
  <c r="J158" i="35"/>
  <c r="J159" i="35"/>
  <c r="J160" i="35"/>
  <c r="J161" i="35"/>
  <c r="J162" i="35"/>
  <c r="J163" i="35"/>
  <c r="J164" i="35"/>
  <c r="J165" i="35"/>
  <c r="J166" i="35"/>
  <c r="J167" i="35"/>
  <c r="J168" i="35"/>
  <c r="J169" i="35"/>
  <c r="J170" i="35"/>
  <c r="J171" i="35"/>
  <c r="J172" i="35"/>
  <c r="J173" i="35"/>
  <c r="J174" i="35"/>
  <c r="J175" i="35"/>
  <c r="J176" i="35"/>
  <c r="J177" i="35"/>
  <c r="J178" i="35"/>
  <c r="J179" i="35"/>
  <c r="J180" i="35"/>
  <c r="J181" i="35"/>
  <c r="J182" i="35"/>
  <c r="J183" i="35"/>
  <c r="J184" i="35"/>
  <c r="J185" i="35"/>
  <c r="J186" i="35"/>
  <c r="J187" i="35"/>
  <c r="J188" i="35"/>
  <c r="J189" i="35"/>
  <c r="J190" i="35"/>
  <c r="J191" i="35"/>
  <c r="J192" i="35"/>
  <c r="J193" i="35"/>
  <c r="J194" i="35"/>
  <c r="J195" i="35"/>
  <c r="J196" i="35"/>
  <c r="J197" i="35"/>
  <c r="J198" i="35"/>
  <c r="J199" i="35"/>
  <c r="J200" i="35"/>
  <c r="J201" i="35"/>
  <c r="J202" i="35"/>
  <c r="J203" i="35"/>
  <c r="J204" i="35"/>
  <c r="J205" i="35"/>
  <c r="J206" i="35"/>
  <c r="J207" i="35"/>
  <c r="J208" i="35"/>
  <c r="J209" i="35"/>
  <c r="J210" i="35"/>
  <c r="J211" i="35"/>
  <c r="J212" i="35"/>
  <c r="J213" i="35"/>
  <c r="J214" i="35"/>
  <c r="J215" i="35"/>
  <c r="J216" i="35"/>
  <c r="J217" i="35"/>
  <c r="J218" i="35"/>
  <c r="J219" i="35"/>
  <c r="J220" i="35"/>
  <c r="J221" i="35"/>
  <c r="J222" i="35"/>
  <c r="J223" i="35"/>
  <c r="J224" i="35"/>
  <c r="J225" i="35"/>
  <c r="J226" i="35"/>
  <c r="J227" i="35"/>
  <c r="J228" i="35"/>
  <c r="J229" i="35"/>
  <c r="J230" i="35"/>
  <c r="J231" i="35"/>
  <c r="J232" i="35"/>
  <c r="J233" i="35"/>
  <c r="J234" i="35"/>
  <c r="J235" i="35"/>
  <c r="J236" i="35"/>
  <c r="J237" i="35"/>
  <c r="J238" i="35"/>
  <c r="J239" i="35"/>
  <c r="J240" i="35"/>
  <c r="J241" i="35"/>
  <c r="J242" i="35"/>
  <c r="J243" i="35"/>
  <c r="J244" i="35"/>
  <c r="J245" i="35"/>
  <c r="J246" i="35"/>
  <c r="J247" i="35"/>
  <c r="J248" i="35"/>
  <c r="J249" i="35"/>
  <c r="J250" i="35"/>
  <c r="J251" i="35"/>
  <c r="J252" i="35"/>
  <c r="J253" i="35"/>
  <c r="J254" i="35"/>
  <c r="J255" i="35"/>
  <c r="J256" i="35"/>
  <c r="J257" i="35"/>
  <c r="J258" i="35"/>
  <c r="M13" i="35"/>
  <c r="J13" i="35"/>
  <c r="T11" i="35"/>
  <c r="N11" i="35"/>
  <c r="K11" i="35"/>
  <c r="H11" i="35"/>
  <c r="E11" i="35"/>
  <c r="G18" i="35"/>
  <c r="G19" i="35"/>
  <c r="G20" i="35"/>
  <c r="G21" i="35"/>
  <c r="G23" i="35"/>
  <c r="G26" i="35"/>
  <c r="G28" i="35"/>
  <c r="G31" i="35"/>
  <c r="G32" i="35"/>
  <c r="G34" i="35"/>
  <c r="G35" i="35"/>
  <c r="G38" i="35"/>
  <c r="G41" i="35"/>
  <c r="G42" i="35"/>
  <c r="G44" i="35"/>
  <c r="G45" i="35"/>
  <c r="G46" i="35"/>
  <c r="G49" i="35"/>
  <c r="G50" i="35"/>
  <c r="G52" i="35"/>
  <c r="G54" i="35"/>
  <c r="G55" i="35"/>
  <c r="G57" i="35"/>
  <c r="G58" i="35"/>
  <c r="G61" i="35"/>
  <c r="G65" i="35"/>
  <c r="G66" i="35"/>
  <c r="G67" i="35"/>
  <c r="G69" i="35"/>
  <c r="G70" i="35"/>
  <c r="G72" i="35"/>
  <c r="G73" i="35"/>
  <c r="G74" i="35"/>
  <c r="G75" i="35"/>
  <c r="G76" i="35"/>
  <c r="G77" i="35"/>
  <c r="G79" i="35"/>
  <c r="G80" i="35"/>
  <c r="G84" i="35"/>
  <c r="G86" i="35"/>
  <c r="G87" i="35"/>
  <c r="G89" i="35"/>
  <c r="G93" i="35"/>
  <c r="G95" i="35"/>
  <c r="G96" i="35"/>
  <c r="G97" i="35"/>
  <c r="G98" i="35"/>
  <c r="G99" i="35"/>
  <c r="G100" i="35"/>
  <c r="G101" i="35"/>
  <c r="G102" i="35"/>
  <c r="G105" i="35"/>
  <c r="G106" i="35"/>
  <c r="G107" i="35"/>
  <c r="G108" i="35"/>
  <c r="G110" i="35"/>
  <c r="G111" i="35"/>
  <c r="G115" i="35"/>
  <c r="G118" i="35"/>
  <c r="G119" i="35"/>
  <c r="G120" i="35"/>
  <c r="G121" i="35"/>
  <c r="G122" i="35"/>
  <c r="G126" i="35"/>
  <c r="G129" i="35"/>
  <c r="G133" i="35"/>
  <c r="G134" i="35"/>
  <c r="G135" i="35"/>
  <c r="G138" i="35"/>
  <c r="G139" i="35"/>
  <c r="G143" i="35"/>
  <c r="G146" i="35"/>
  <c r="G147" i="35"/>
  <c r="G148" i="35"/>
  <c r="G149" i="35"/>
  <c r="G150" i="35"/>
  <c r="G153" i="35"/>
  <c r="G155" i="35"/>
  <c r="G158" i="35"/>
  <c r="G159" i="35"/>
  <c r="G160" i="35"/>
  <c r="G161" i="35"/>
  <c r="G163" i="35"/>
  <c r="G164" i="35"/>
  <c r="G167" i="35"/>
  <c r="G169" i="35"/>
  <c r="G170" i="35"/>
  <c r="G171" i="35"/>
  <c r="G172" i="35"/>
  <c r="G173" i="35"/>
  <c r="G174" i="35"/>
  <c r="G175" i="35"/>
  <c r="G176" i="35"/>
  <c r="G180" i="35"/>
  <c r="G181" i="35"/>
  <c r="G182" i="35"/>
  <c r="G183" i="35"/>
  <c r="G188" i="35"/>
  <c r="G191" i="35"/>
  <c r="G192" i="35"/>
  <c r="G194" i="35"/>
  <c r="G195" i="35"/>
  <c r="G197" i="35"/>
  <c r="G198" i="35"/>
  <c r="G199" i="35"/>
  <c r="G201" i="35"/>
  <c r="G203" i="35"/>
  <c r="G204" i="35"/>
  <c r="G205" i="35"/>
  <c r="G206" i="35"/>
  <c r="G207" i="35"/>
  <c r="G208" i="35"/>
  <c r="G209" i="35"/>
  <c r="G210" i="35"/>
  <c r="G212" i="35"/>
  <c r="G213" i="35"/>
  <c r="G216" i="35"/>
  <c r="G217" i="35"/>
  <c r="G218" i="35"/>
  <c r="G219" i="35"/>
  <c r="G220" i="35"/>
  <c r="G222" i="35"/>
  <c r="G223" i="35"/>
  <c r="G225" i="35"/>
  <c r="G226" i="35"/>
  <c r="G228" i="35"/>
  <c r="G229" i="35"/>
  <c r="G233" i="35"/>
  <c r="G242" i="35"/>
  <c r="G248" i="35"/>
  <c r="G250" i="35"/>
  <c r="G252" i="35"/>
  <c r="G253" i="35"/>
  <c r="G257" i="35"/>
  <c r="G258" i="35"/>
  <c r="G13" i="35"/>
  <c r="I119" i="36" l="1"/>
  <c r="O247" i="35"/>
  <c r="I51" i="36"/>
  <c r="O53" i="35"/>
  <c r="I16" i="36"/>
  <c r="O48" i="35"/>
  <c r="I36" i="36"/>
  <c r="O117" i="35"/>
  <c r="I46" i="36"/>
  <c r="O119" i="35"/>
  <c r="I158" i="36"/>
  <c r="O85" i="35"/>
  <c r="I90" i="36"/>
  <c r="O68" i="35"/>
  <c r="I21" i="36"/>
  <c r="O113" i="35"/>
  <c r="I31" i="36"/>
  <c r="O38" i="35"/>
  <c r="I71" i="36"/>
  <c r="O31" i="35"/>
  <c r="I12" i="36"/>
  <c r="O33" i="35"/>
  <c r="I7" i="36"/>
  <c r="O47" i="35"/>
  <c r="I70" i="36"/>
  <c r="O131" i="35"/>
  <c r="I99" i="36"/>
  <c r="O71" i="35"/>
  <c r="I80" i="36"/>
  <c r="O137" i="35"/>
  <c r="I41" i="36"/>
  <c r="O40" i="35"/>
  <c r="G14" i="35"/>
  <c r="I32" i="36"/>
  <c r="O115" i="35"/>
  <c r="I236" i="36"/>
  <c r="O223" i="35"/>
  <c r="I246" i="36"/>
  <c r="O226" i="35"/>
  <c r="I197" i="36"/>
  <c r="O98" i="35"/>
  <c r="I207" i="36"/>
  <c r="O168" i="35"/>
  <c r="I138" i="36"/>
  <c r="O60" i="35"/>
  <c r="I148" i="36"/>
  <c r="O81" i="35"/>
  <c r="I168" i="36"/>
  <c r="O62" i="35"/>
  <c r="I60" i="36"/>
  <c r="O179" i="35"/>
  <c r="I109" i="36"/>
  <c r="O241" i="35"/>
  <c r="I129" i="36"/>
  <c r="O154" i="35"/>
  <c r="I61" i="36"/>
  <c r="O126" i="35"/>
  <c r="I22" i="36"/>
  <c r="O50" i="35"/>
  <c r="I43" i="36"/>
  <c r="O41" i="35"/>
  <c r="O26" i="35"/>
  <c r="I14" i="36"/>
  <c r="P13" i="35"/>
  <c r="I116" i="36"/>
  <c r="O184" i="35"/>
  <c r="I126" i="36"/>
  <c r="O73" i="35"/>
  <c r="I155" i="36"/>
  <c r="O159" i="35"/>
  <c r="I165" i="36"/>
  <c r="O161" i="35"/>
  <c r="I204" i="36"/>
  <c r="O210" i="35"/>
  <c r="I243" i="36"/>
  <c r="O257" i="35"/>
  <c r="I8" i="36"/>
  <c r="O32" i="35"/>
  <c r="U13" i="35"/>
  <c r="I38" i="36"/>
  <c r="O229" i="35"/>
  <c r="I48" i="36"/>
  <c r="O52" i="35"/>
  <c r="I77" i="36"/>
  <c r="O136" i="35"/>
  <c r="I87" i="36"/>
  <c r="O140" i="35"/>
  <c r="I19" i="36"/>
  <c r="O27" i="35"/>
  <c r="I29" i="36"/>
  <c r="O29" i="35"/>
  <c r="I58" i="36"/>
  <c r="O124" i="35"/>
  <c r="I68" i="36"/>
  <c r="O129" i="35"/>
  <c r="I97" i="36"/>
  <c r="O57" i="35"/>
  <c r="I107" i="36"/>
  <c r="O147" i="35"/>
  <c r="I136" i="36"/>
  <c r="O189" i="35"/>
  <c r="I146" i="36"/>
  <c r="O250" i="35"/>
  <c r="I175" i="36"/>
  <c r="O90" i="35"/>
  <c r="I185" i="36"/>
  <c r="O94" i="35"/>
  <c r="I194" i="36"/>
  <c r="I224" i="36"/>
  <c r="O67" i="35"/>
  <c r="I78" i="36"/>
  <c r="O235" i="35"/>
  <c r="I88" i="36"/>
  <c r="O141" i="35"/>
  <c r="I117" i="36"/>
  <c r="O246" i="35"/>
  <c r="I127" i="36"/>
  <c r="O59" i="35"/>
  <c r="I156" i="36"/>
  <c r="O84" i="35"/>
  <c r="I166" i="36"/>
  <c r="O194" i="35"/>
  <c r="I195" i="36"/>
  <c r="O206" i="35"/>
  <c r="I205" i="36"/>
  <c r="O166" i="35"/>
  <c r="I214" i="36"/>
  <c r="I244" i="36"/>
  <c r="O175" i="35"/>
  <c r="I56" i="36"/>
  <c r="O55" i="35"/>
  <c r="I66" i="36"/>
  <c r="O233" i="35"/>
  <c r="I105" i="36"/>
  <c r="O146" i="35"/>
  <c r="I10" i="36"/>
  <c r="O20" i="35"/>
  <c r="I39" i="36"/>
  <c r="O30" i="35"/>
  <c r="I49" i="36"/>
  <c r="O121" i="35"/>
  <c r="I20" i="36"/>
  <c r="O49" i="35"/>
  <c r="I30" i="36"/>
  <c r="O114" i="35"/>
  <c r="I59" i="36"/>
  <c r="O125" i="35"/>
  <c r="I69" i="36"/>
  <c r="O130" i="35"/>
  <c r="I98" i="36"/>
  <c r="O43" i="35"/>
  <c r="I108" i="36"/>
  <c r="O240" i="35"/>
  <c r="I137" i="36"/>
  <c r="O156" i="35"/>
  <c r="I147" i="36"/>
  <c r="O251" i="35"/>
  <c r="I176" i="36"/>
  <c r="O45" i="35"/>
  <c r="I186" i="36"/>
  <c r="O199" i="35"/>
  <c r="I215" i="36"/>
  <c r="O103" i="35"/>
  <c r="I225" i="36"/>
  <c r="O220" i="35"/>
  <c r="I234" i="36"/>
  <c r="I11" i="36"/>
  <c r="O14" i="35"/>
  <c r="I40" i="36"/>
  <c r="O39" i="35"/>
  <c r="I50" i="36"/>
  <c r="O231" i="35"/>
  <c r="I79" i="36"/>
  <c r="O22" i="35"/>
  <c r="I89" i="36"/>
  <c r="O142" i="35"/>
  <c r="I118" i="36"/>
  <c r="O185" i="35"/>
  <c r="I128" i="36"/>
  <c r="O249" i="35"/>
  <c r="I157" i="36"/>
  <c r="O193" i="35"/>
  <c r="I167" i="36"/>
  <c r="O162" i="35"/>
  <c r="I196" i="36"/>
  <c r="O97" i="35"/>
  <c r="I206" i="36"/>
  <c r="O167" i="35"/>
  <c r="I235" i="36"/>
  <c r="O171" i="35"/>
  <c r="I245" i="36"/>
  <c r="O176" i="35"/>
  <c r="I177" i="36"/>
  <c r="O196" i="35"/>
  <c r="I187" i="36"/>
  <c r="O200" i="35"/>
  <c r="I216" i="36"/>
  <c r="O214" i="35"/>
  <c r="I226" i="36"/>
  <c r="O221" i="35"/>
  <c r="I217" i="36"/>
  <c r="O104" i="35"/>
  <c r="I227" i="36"/>
  <c r="O255" i="35"/>
  <c r="I188" i="36"/>
  <c r="O201" i="35"/>
  <c r="I13" i="36"/>
  <c r="O34" i="35"/>
  <c r="I42" i="36"/>
  <c r="O177" i="35"/>
  <c r="I52" i="36"/>
  <c r="O54" i="35"/>
  <c r="I81" i="36"/>
  <c r="O23" i="35"/>
  <c r="I91" i="36"/>
  <c r="O182" i="35"/>
  <c r="I120" i="36"/>
  <c r="O149" i="35"/>
  <c r="I130" i="36"/>
  <c r="O44" i="35"/>
  <c r="I159" i="36"/>
  <c r="O86" i="35"/>
  <c r="I169" i="36"/>
  <c r="O63" i="35"/>
  <c r="I198" i="36"/>
  <c r="O254" i="35"/>
  <c r="I208" i="36"/>
  <c r="O211" i="35"/>
  <c r="I237" i="36"/>
  <c r="O224" i="35"/>
  <c r="I247" i="36"/>
  <c r="O109" i="35"/>
  <c r="I100" i="36"/>
  <c r="O143" i="35"/>
  <c r="I110" i="36"/>
  <c r="O242" i="35"/>
  <c r="I139" i="36"/>
  <c r="O190" i="35"/>
  <c r="I149" i="36"/>
  <c r="O157" i="35"/>
  <c r="I178" i="36"/>
  <c r="O91" i="35"/>
  <c r="I23" i="36"/>
  <c r="O35" i="35"/>
  <c r="I33" i="36"/>
  <c r="O51" i="35"/>
  <c r="I62" i="36"/>
  <c r="O18" i="35"/>
  <c r="I72" i="36"/>
  <c r="O132" i="35"/>
  <c r="I101" i="36"/>
  <c r="O144" i="35"/>
  <c r="I111" i="36"/>
  <c r="O243" i="35"/>
  <c r="I140" i="36"/>
  <c r="O75" i="35"/>
  <c r="I150" i="36"/>
  <c r="O82" i="35"/>
  <c r="I179" i="36"/>
  <c r="O92" i="35"/>
  <c r="I189" i="36"/>
  <c r="O202" i="35"/>
  <c r="I218" i="36"/>
  <c r="O215" i="35"/>
  <c r="I228" i="36"/>
  <c r="O256" i="35"/>
  <c r="I121" i="36"/>
  <c r="O150" i="35"/>
  <c r="I160" i="36"/>
  <c r="O252" i="35"/>
  <c r="I199" i="36"/>
  <c r="O207" i="35"/>
  <c r="I209" i="36"/>
  <c r="O212" i="35"/>
  <c r="I238" i="36"/>
  <c r="O172" i="35"/>
  <c r="I248" i="36"/>
  <c r="O258" i="35"/>
  <c r="I53" i="36"/>
  <c r="O122" i="35"/>
  <c r="I82" i="36"/>
  <c r="O138" i="35"/>
  <c r="I92" i="36"/>
  <c r="O183" i="35"/>
  <c r="I131" i="36"/>
  <c r="O74" i="35"/>
  <c r="I170" i="36"/>
  <c r="O163" i="35"/>
  <c r="I24" i="36"/>
  <c r="O36" i="35"/>
  <c r="I63" i="36"/>
  <c r="O127" i="35"/>
  <c r="I73" i="36"/>
  <c r="O133" i="35"/>
  <c r="I102" i="36"/>
  <c r="O24" i="35"/>
  <c r="I112" i="36"/>
  <c r="O244" i="35"/>
  <c r="I141" i="36"/>
  <c r="O76" i="35"/>
  <c r="I151" i="36"/>
  <c r="O191" i="35"/>
  <c r="I180" i="36"/>
  <c r="O253" i="35"/>
  <c r="I190" i="36"/>
  <c r="O95" i="35"/>
  <c r="I219" i="36"/>
  <c r="O216" i="35"/>
  <c r="I229" i="36"/>
  <c r="O222" i="35"/>
  <c r="I83" i="36"/>
  <c r="O139" i="35"/>
  <c r="I122" i="36"/>
  <c r="O248" i="35"/>
  <c r="I132" i="36"/>
  <c r="O155" i="35"/>
  <c r="I161" i="36"/>
  <c r="O61" i="35"/>
  <c r="I171" i="36"/>
  <c r="O89" i="35"/>
  <c r="I200" i="36"/>
  <c r="O208" i="35"/>
  <c r="I210" i="36"/>
  <c r="O213" i="35"/>
  <c r="I239" i="36"/>
  <c r="O173" i="35"/>
  <c r="I249" i="36"/>
  <c r="O110" i="35"/>
  <c r="I64" i="36"/>
  <c r="O56" i="35"/>
  <c r="I103" i="36"/>
  <c r="O72" i="35"/>
  <c r="I113" i="36"/>
  <c r="O58" i="35"/>
  <c r="I142" i="36"/>
  <c r="O77" i="35"/>
  <c r="I152" i="36"/>
  <c r="O192" i="35"/>
  <c r="I181" i="36"/>
  <c r="O93" i="35"/>
  <c r="I191" i="36"/>
  <c r="O203" i="35"/>
  <c r="I220" i="36"/>
  <c r="O66" i="35"/>
  <c r="I230" i="36"/>
  <c r="O105" i="35"/>
  <c r="I44" i="36"/>
  <c r="O118" i="35"/>
  <c r="I93" i="36"/>
  <c r="O69" i="35"/>
  <c r="I15" i="36"/>
  <c r="O112" i="35"/>
  <c r="I25" i="36"/>
  <c r="O37" i="35"/>
  <c r="I34" i="36"/>
  <c r="I35" i="36"/>
  <c r="O116" i="35"/>
  <c r="I45" i="36"/>
  <c r="O230" i="35"/>
  <c r="I54" i="36"/>
  <c r="I84" i="36"/>
  <c r="O236" i="35"/>
  <c r="I123" i="36"/>
  <c r="O151" i="35"/>
  <c r="I133" i="36"/>
  <c r="O186" i="35"/>
  <c r="I162" i="36"/>
  <c r="O87" i="35"/>
  <c r="I172" i="36"/>
  <c r="O195" i="35"/>
  <c r="I201" i="36"/>
  <c r="O209" i="35"/>
  <c r="I211" i="36"/>
  <c r="O46" i="35"/>
  <c r="I240" i="36"/>
  <c r="O225" i="35"/>
  <c r="I250" i="36"/>
  <c r="O111" i="35"/>
  <c r="I26" i="36"/>
  <c r="O16" i="35"/>
  <c r="I55" i="36"/>
  <c r="O178" i="35"/>
  <c r="I65" i="36"/>
  <c r="O128" i="35"/>
  <c r="I104" i="36"/>
  <c r="O145" i="35"/>
  <c r="I143" i="36"/>
  <c r="O78" i="35"/>
  <c r="I153" i="36"/>
  <c r="O83" i="35"/>
  <c r="I182" i="36"/>
  <c r="O197" i="35"/>
  <c r="I192" i="36"/>
  <c r="O204" i="35"/>
  <c r="I221" i="36"/>
  <c r="O217" i="35"/>
  <c r="I231" i="36"/>
  <c r="O169" i="35"/>
  <c r="I75" i="36"/>
  <c r="O135" i="35"/>
  <c r="I85" i="36"/>
  <c r="O180" i="35"/>
  <c r="I124" i="36"/>
  <c r="O152" i="35"/>
  <c r="I163" i="36"/>
  <c r="O88" i="35"/>
  <c r="I173" i="36"/>
  <c r="O64" i="35"/>
  <c r="I202" i="36"/>
  <c r="O99" i="35"/>
  <c r="I212" i="36"/>
  <c r="O65" i="35"/>
  <c r="I241" i="36"/>
  <c r="O108" i="35"/>
  <c r="I183" i="36"/>
  <c r="O165" i="35"/>
  <c r="I193" i="36"/>
  <c r="O96" i="35"/>
  <c r="I222" i="36"/>
  <c r="O218" i="35"/>
  <c r="I232" i="36"/>
  <c r="O106" i="35"/>
  <c r="I17" i="36"/>
  <c r="O15" i="35"/>
  <c r="I95" i="36"/>
  <c r="O238" i="35"/>
  <c r="I37" i="36"/>
  <c r="O17" i="35"/>
  <c r="I47" i="36"/>
  <c r="O120" i="35"/>
  <c r="I76" i="36"/>
  <c r="O42" i="35"/>
  <c r="I86" i="36"/>
  <c r="O181" i="35"/>
  <c r="I115" i="36"/>
  <c r="O148" i="35"/>
  <c r="I125" i="36"/>
  <c r="O153" i="35"/>
  <c r="I134" i="36"/>
  <c r="I164" i="36"/>
  <c r="O160" i="35"/>
  <c r="I203" i="36"/>
  <c r="O100" i="35"/>
  <c r="I213" i="36"/>
  <c r="O101" i="35"/>
  <c r="I242" i="36"/>
  <c r="O174" i="35"/>
  <c r="H3" i="36"/>
  <c r="F47" i="35"/>
  <c r="G47" i="35" s="1"/>
  <c r="G11" i="35" s="1"/>
  <c r="I27" i="36"/>
  <c r="O227" i="35"/>
  <c r="I144" i="36"/>
  <c r="O79" i="35"/>
  <c r="I18" i="36"/>
  <c r="O21" i="35"/>
  <c r="I28" i="36"/>
  <c r="O28" i="35"/>
  <c r="I57" i="36"/>
  <c r="O123" i="35"/>
  <c r="I67" i="36"/>
  <c r="O234" i="35"/>
  <c r="I96" i="36"/>
  <c r="O70" i="35"/>
  <c r="I106" i="36"/>
  <c r="O239" i="35"/>
  <c r="I135" i="36"/>
  <c r="O188" i="35"/>
  <c r="I145" i="36"/>
  <c r="O80" i="35"/>
  <c r="I154" i="36"/>
  <c r="I184" i="36"/>
  <c r="O198" i="35"/>
  <c r="I223" i="36"/>
  <c r="O219" i="35"/>
  <c r="I233" i="36"/>
  <c r="O170" i="35"/>
  <c r="I5" i="36"/>
  <c r="G6" i="36"/>
  <c r="G9" i="36"/>
  <c r="M11" i="35"/>
  <c r="L11" i="35"/>
  <c r="J11" i="35"/>
  <c r="F11" i="35" l="1"/>
  <c r="U227" i="35"/>
  <c r="P227" i="35"/>
  <c r="P112" i="35"/>
  <c r="U112" i="35"/>
  <c r="U144" i="35"/>
  <c r="P144" i="35"/>
  <c r="P231" i="35"/>
  <c r="U231" i="35"/>
  <c r="U64" i="35"/>
  <c r="P64" i="35"/>
  <c r="U105" i="35"/>
  <c r="P105" i="35"/>
  <c r="P201" i="35"/>
  <c r="U201" i="35"/>
  <c r="P192" i="35"/>
  <c r="U192" i="35"/>
  <c r="U244" i="35"/>
  <c r="P244" i="35"/>
  <c r="U258" i="35"/>
  <c r="P258" i="35"/>
  <c r="P82" i="35"/>
  <c r="U82" i="35"/>
  <c r="U190" i="35"/>
  <c r="P190" i="35"/>
  <c r="U149" i="35"/>
  <c r="P149" i="35"/>
  <c r="U214" i="35"/>
  <c r="P214" i="35"/>
  <c r="U185" i="35"/>
  <c r="P185" i="35"/>
  <c r="P59" i="35"/>
  <c r="U59" i="35"/>
  <c r="P32" i="35"/>
  <c r="U32" i="35"/>
  <c r="U207" i="35"/>
  <c r="P207" i="35"/>
  <c r="P239" i="35"/>
  <c r="U239" i="35"/>
  <c r="P51" i="35"/>
  <c r="U51" i="35"/>
  <c r="P116" i="35"/>
  <c r="U116" i="35"/>
  <c r="U170" i="35"/>
  <c r="P170" i="35"/>
  <c r="P217" i="35"/>
  <c r="U217" i="35"/>
  <c r="P251" i="35"/>
  <c r="U251" i="35"/>
  <c r="U20" i="35"/>
  <c r="P20" i="35"/>
  <c r="P57" i="35"/>
  <c r="U57" i="35"/>
  <c r="U126" i="35"/>
  <c r="P126" i="35"/>
  <c r="U223" i="35"/>
  <c r="P223" i="35"/>
  <c r="P38" i="35"/>
  <c r="U38" i="35"/>
  <c r="P139" i="35"/>
  <c r="U139" i="35"/>
  <c r="U235" i="35"/>
  <c r="P235" i="35"/>
  <c r="P28" i="35"/>
  <c r="U28" i="35"/>
  <c r="U21" i="35"/>
  <c r="P21" i="35"/>
  <c r="P77" i="35"/>
  <c r="U77" i="35"/>
  <c r="U155" i="35"/>
  <c r="P155" i="35"/>
  <c r="U24" i="35"/>
  <c r="P24" i="35"/>
  <c r="P172" i="35"/>
  <c r="U172" i="35"/>
  <c r="U75" i="35"/>
  <c r="P75" i="35"/>
  <c r="P242" i="35"/>
  <c r="U242" i="35"/>
  <c r="P182" i="35"/>
  <c r="U182" i="35"/>
  <c r="U200" i="35"/>
  <c r="P200" i="35"/>
  <c r="P142" i="35"/>
  <c r="U142" i="35"/>
  <c r="U246" i="35"/>
  <c r="P246" i="35"/>
  <c r="P257" i="35"/>
  <c r="U257" i="35"/>
  <c r="P256" i="35"/>
  <c r="U256" i="35"/>
  <c r="P213" i="35"/>
  <c r="U213" i="35"/>
  <c r="U215" i="35"/>
  <c r="P215" i="35"/>
  <c r="U255" i="35"/>
  <c r="P255" i="35"/>
  <c r="U206" i="35"/>
  <c r="P206" i="35"/>
  <c r="U180" i="35"/>
  <c r="P180" i="35"/>
  <c r="U178" i="35"/>
  <c r="P178" i="35"/>
  <c r="P61" i="35"/>
  <c r="U61" i="35"/>
  <c r="P148" i="35"/>
  <c r="U148" i="35"/>
  <c r="U165" i="35"/>
  <c r="P165" i="35"/>
  <c r="U225" i="35"/>
  <c r="P225" i="35"/>
  <c r="P219" i="35"/>
  <c r="U219" i="35"/>
  <c r="P181" i="35"/>
  <c r="U181" i="35"/>
  <c r="P108" i="35"/>
  <c r="U108" i="35"/>
  <c r="U204" i="35"/>
  <c r="P204" i="35"/>
  <c r="U46" i="35"/>
  <c r="P46" i="35"/>
  <c r="P156" i="35"/>
  <c r="U156" i="35"/>
  <c r="U146" i="35"/>
  <c r="P146" i="35"/>
  <c r="U129" i="35"/>
  <c r="P129" i="35"/>
  <c r="U154" i="35"/>
  <c r="P154" i="35"/>
  <c r="U115" i="35"/>
  <c r="P115" i="35"/>
  <c r="P113" i="35"/>
  <c r="U113" i="35"/>
  <c r="P79" i="35"/>
  <c r="U79" i="35"/>
  <c r="P37" i="35"/>
  <c r="U37" i="35"/>
  <c r="P58" i="35"/>
  <c r="U58" i="35"/>
  <c r="P248" i="35"/>
  <c r="U248" i="35"/>
  <c r="P133" i="35"/>
  <c r="U133" i="35"/>
  <c r="P212" i="35"/>
  <c r="U212" i="35"/>
  <c r="P243" i="35"/>
  <c r="U243" i="35"/>
  <c r="P143" i="35"/>
  <c r="U143" i="35"/>
  <c r="U23" i="35"/>
  <c r="P23" i="35"/>
  <c r="P196" i="35"/>
  <c r="U196" i="35"/>
  <c r="P22" i="35"/>
  <c r="U22" i="35"/>
  <c r="P141" i="35"/>
  <c r="U141" i="35"/>
  <c r="U210" i="35"/>
  <c r="P210" i="35"/>
  <c r="P42" i="35"/>
  <c r="U42" i="35"/>
  <c r="U65" i="35"/>
  <c r="P65" i="35"/>
  <c r="P197" i="35"/>
  <c r="U197" i="35"/>
  <c r="U209" i="35"/>
  <c r="P209" i="35"/>
  <c r="U240" i="35"/>
  <c r="P240" i="35"/>
  <c r="P233" i="35"/>
  <c r="U233" i="35"/>
  <c r="U124" i="35"/>
  <c r="P124" i="35"/>
  <c r="P241" i="35"/>
  <c r="U241" i="35"/>
  <c r="P68" i="35"/>
  <c r="U68" i="35"/>
  <c r="U120" i="35"/>
  <c r="P120" i="35"/>
  <c r="P99" i="35"/>
  <c r="U99" i="35"/>
  <c r="P83" i="35"/>
  <c r="U83" i="35"/>
  <c r="U195" i="35"/>
  <c r="P195" i="35"/>
  <c r="U43" i="35"/>
  <c r="P43" i="35"/>
  <c r="U55" i="35"/>
  <c r="P55" i="35"/>
  <c r="U29" i="35"/>
  <c r="P29" i="35"/>
  <c r="P179" i="35"/>
  <c r="U179" i="35"/>
  <c r="U40" i="35"/>
  <c r="P40" i="35"/>
  <c r="U85" i="35"/>
  <c r="P85" i="35"/>
  <c r="P161" i="35"/>
  <c r="U161" i="35"/>
  <c r="U80" i="35"/>
  <c r="P80" i="35"/>
  <c r="U69" i="35"/>
  <c r="P69" i="35"/>
  <c r="P56" i="35"/>
  <c r="U56" i="35"/>
  <c r="P222" i="35"/>
  <c r="U222" i="35"/>
  <c r="P36" i="35"/>
  <c r="U36" i="35"/>
  <c r="P252" i="35"/>
  <c r="U252" i="35"/>
  <c r="P132" i="35"/>
  <c r="U132" i="35"/>
  <c r="U224" i="35"/>
  <c r="P224" i="35"/>
  <c r="P177" i="35"/>
  <c r="U177" i="35"/>
  <c r="P171" i="35"/>
  <c r="U171" i="35"/>
  <c r="P39" i="35"/>
  <c r="U39" i="35"/>
  <c r="U67" i="35"/>
  <c r="P67" i="35"/>
  <c r="P159" i="35"/>
  <c r="U159" i="35"/>
  <c r="P72" i="35"/>
  <c r="U72" i="35"/>
  <c r="U130" i="35"/>
  <c r="P130" i="35"/>
  <c r="U175" i="35"/>
  <c r="P175" i="35"/>
  <c r="U27" i="35"/>
  <c r="P27" i="35"/>
  <c r="P62" i="35"/>
  <c r="U62" i="35"/>
  <c r="P137" i="35"/>
  <c r="U137" i="35"/>
  <c r="P119" i="35"/>
  <c r="U119" i="35"/>
  <c r="U54" i="35"/>
  <c r="P54" i="35"/>
  <c r="U87" i="35"/>
  <c r="P87" i="35"/>
  <c r="P188" i="35"/>
  <c r="U188" i="35"/>
  <c r="U174" i="35"/>
  <c r="P174" i="35"/>
  <c r="P118" i="35"/>
  <c r="U118" i="35"/>
  <c r="U110" i="35"/>
  <c r="P110" i="35"/>
  <c r="P216" i="35"/>
  <c r="U216" i="35"/>
  <c r="U163" i="35"/>
  <c r="P163" i="35"/>
  <c r="U150" i="35"/>
  <c r="P150" i="35"/>
  <c r="P18" i="35"/>
  <c r="U18" i="35"/>
  <c r="P211" i="35"/>
  <c r="U211" i="35"/>
  <c r="U34" i="35"/>
  <c r="P34" i="35"/>
  <c r="U167" i="35"/>
  <c r="P167" i="35"/>
  <c r="U14" i="35"/>
  <c r="P14" i="35"/>
  <c r="P73" i="35"/>
  <c r="U73" i="35"/>
  <c r="P78" i="35"/>
  <c r="U78" i="35"/>
  <c r="U238" i="35"/>
  <c r="P238" i="35"/>
  <c r="P88" i="35"/>
  <c r="U88" i="35"/>
  <c r="U145" i="35"/>
  <c r="P145" i="35"/>
  <c r="U186" i="35"/>
  <c r="P186" i="35"/>
  <c r="U125" i="35"/>
  <c r="P125" i="35"/>
  <c r="U94" i="35"/>
  <c r="P94" i="35"/>
  <c r="U140" i="35"/>
  <c r="P140" i="35"/>
  <c r="P81" i="35"/>
  <c r="U81" i="35"/>
  <c r="P71" i="35"/>
  <c r="U71" i="35"/>
  <c r="P117" i="35"/>
  <c r="U117" i="35"/>
  <c r="U127" i="35"/>
  <c r="P127" i="35"/>
  <c r="U95" i="35"/>
  <c r="P95" i="35"/>
  <c r="U166" i="35"/>
  <c r="P166" i="35"/>
  <c r="U184" i="35"/>
  <c r="P184" i="35"/>
  <c r="U109" i="35"/>
  <c r="P109" i="35"/>
  <c r="U74" i="35"/>
  <c r="P74" i="35"/>
  <c r="P97" i="35"/>
  <c r="U97" i="35"/>
  <c r="I6" i="36"/>
  <c r="O19" i="35"/>
  <c r="U15" i="35"/>
  <c r="P15" i="35"/>
  <c r="P152" i="35"/>
  <c r="U152" i="35"/>
  <c r="P128" i="35"/>
  <c r="U128" i="35"/>
  <c r="P151" i="35"/>
  <c r="U151" i="35"/>
  <c r="U220" i="35"/>
  <c r="P220" i="35"/>
  <c r="U114" i="35"/>
  <c r="P114" i="35"/>
  <c r="U90" i="35"/>
  <c r="P90" i="35"/>
  <c r="P136" i="35"/>
  <c r="U136" i="35"/>
  <c r="U60" i="35"/>
  <c r="P60" i="35"/>
  <c r="P131" i="35"/>
  <c r="U131" i="35"/>
  <c r="P48" i="35"/>
  <c r="U48" i="35"/>
  <c r="P17" i="35"/>
  <c r="U17" i="35"/>
  <c r="U70" i="35"/>
  <c r="P70" i="35"/>
  <c r="P176" i="35"/>
  <c r="U176" i="35"/>
  <c r="I9" i="36"/>
  <c r="O25" i="35"/>
  <c r="P101" i="35"/>
  <c r="U101" i="35"/>
  <c r="U254" i="35"/>
  <c r="P254" i="35"/>
  <c r="U100" i="35"/>
  <c r="P100" i="35"/>
  <c r="U66" i="35"/>
  <c r="P66" i="35"/>
  <c r="P183" i="35"/>
  <c r="U183" i="35"/>
  <c r="U35" i="35"/>
  <c r="P35" i="35"/>
  <c r="P162" i="35"/>
  <c r="U162" i="35"/>
  <c r="P236" i="35"/>
  <c r="U236" i="35"/>
  <c r="U103" i="35"/>
  <c r="P103" i="35"/>
  <c r="U49" i="35"/>
  <c r="P49" i="35"/>
  <c r="U250" i="35"/>
  <c r="P250" i="35"/>
  <c r="P52" i="35"/>
  <c r="U52" i="35"/>
  <c r="P168" i="35"/>
  <c r="U168" i="35"/>
  <c r="U47" i="35"/>
  <c r="P47" i="35"/>
  <c r="P173" i="35"/>
  <c r="U173" i="35"/>
  <c r="P63" i="35"/>
  <c r="U63" i="35"/>
  <c r="U106" i="35"/>
  <c r="P106" i="35"/>
  <c r="U160" i="35"/>
  <c r="P160" i="35"/>
  <c r="P203" i="35"/>
  <c r="U203" i="35"/>
  <c r="P208" i="35"/>
  <c r="U208" i="35"/>
  <c r="P191" i="35"/>
  <c r="U191" i="35"/>
  <c r="P138" i="35"/>
  <c r="U138" i="35"/>
  <c r="P202" i="35"/>
  <c r="U202" i="35"/>
  <c r="P91" i="35"/>
  <c r="U91" i="35"/>
  <c r="U86" i="35"/>
  <c r="P86" i="35"/>
  <c r="U104" i="35"/>
  <c r="P104" i="35"/>
  <c r="P193" i="35"/>
  <c r="U193" i="35"/>
  <c r="U194" i="35"/>
  <c r="P194" i="35"/>
  <c r="U26" i="35"/>
  <c r="P26" i="35"/>
  <c r="P53" i="35"/>
  <c r="U53" i="35"/>
  <c r="P198" i="35"/>
  <c r="U198" i="35"/>
  <c r="P253" i="35"/>
  <c r="U253" i="35"/>
  <c r="U234" i="35"/>
  <c r="P234" i="35"/>
  <c r="P218" i="35"/>
  <c r="U218" i="35"/>
  <c r="U135" i="35"/>
  <c r="P135" i="35"/>
  <c r="U16" i="35"/>
  <c r="P16" i="35"/>
  <c r="P199" i="35"/>
  <c r="U199" i="35"/>
  <c r="U121" i="35"/>
  <c r="P121" i="35"/>
  <c r="U189" i="35"/>
  <c r="P189" i="35"/>
  <c r="U229" i="35"/>
  <c r="P229" i="35"/>
  <c r="P98" i="35"/>
  <c r="U98" i="35"/>
  <c r="P33" i="35"/>
  <c r="U33" i="35"/>
  <c r="P41" i="35"/>
  <c r="U41" i="35"/>
  <c r="P123" i="35"/>
  <c r="U123" i="35"/>
  <c r="U230" i="35"/>
  <c r="P230" i="35"/>
  <c r="P93" i="35"/>
  <c r="U93" i="35"/>
  <c r="U89" i="35"/>
  <c r="P89" i="35"/>
  <c r="P76" i="35"/>
  <c r="U76" i="35"/>
  <c r="P122" i="35"/>
  <c r="U122" i="35"/>
  <c r="P92" i="35"/>
  <c r="U92" i="35"/>
  <c r="P157" i="35"/>
  <c r="U157" i="35"/>
  <c r="U44" i="35"/>
  <c r="P44" i="35"/>
  <c r="P221" i="35"/>
  <c r="U221" i="35"/>
  <c r="U249" i="35"/>
  <c r="P249" i="35"/>
  <c r="U84" i="35"/>
  <c r="P84" i="35"/>
  <c r="U247" i="35"/>
  <c r="P247" i="35"/>
  <c r="P153" i="35"/>
  <c r="U153" i="35"/>
  <c r="P96" i="35"/>
  <c r="U96" i="35"/>
  <c r="U169" i="35"/>
  <c r="P169" i="35"/>
  <c r="P111" i="35"/>
  <c r="U111" i="35"/>
  <c r="U45" i="35"/>
  <c r="P45" i="35"/>
  <c r="U30" i="35"/>
  <c r="P30" i="35"/>
  <c r="U147" i="35"/>
  <c r="P147" i="35"/>
  <c r="U50" i="35"/>
  <c r="P50" i="35"/>
  <c r="U226" i="35"/>
  <c r="P226" i="35"/>
  <c r="P31" i="35"/>
  <c r="U31" i="35"/>
  <c r="I2" i="36" a="1"/>
  <c r="I2" i="36" s="1"/>
  <c r="I1" i="36" a="1"/>
  <c r="I1" i="36" s="1"/>
  <c r="G3" i="36"/>
  <c r="I3" i="36" s="1"/>
  <c r="U25" i="35" l="1"/>
  <c r="P25" i="35"/>
  <c r="P19" i="35"/>
  <c r="P11" i="35" s="1"/>
  <c r="U19" i="35"/>
  <c r="O11" i="35"/>
  <c r="X11" i="35"/>
  <c r="S14" i="35"/>
  <c r="T258" i="35"/>
  <c r="S258" i="35"/>
  <c r="Q258" i="35"/>
  <c r="T257" i="35"/>
  <c r="S257" i="35"/>
  <c r="Q257" i="35"/>
  <c r="T256" i="35"/>
  <c r="S256" i="35"/>
  <c r="Q256" i="35"/>
  <c r="T255" i="35"/>
  <c r="S255" i="35"/>
  <c r="Q255" i="35"/>
  <c r="T254" i="35"/>
  <c r="S254" i="35"/>
  <c r="Q254" i="35"/>
  <c r="T253" i="35"/>
  <c r="S253" i="35"/>
  <c r="Q253" i="35"/>
  <c r="T252" i="35"/>
  <c r="S252" i="35"/>
  <c r="Q252" i="35"/>
  <c r="T251" i="35"/>
  <c r="S251" i="35"/>
  <c r="Q251" i="35"/>
  <c r="T250" i="35"/>
  <c r="S250" i="35"/>
  <c r="Q250" i="35"/>
  <c r="T249" i="35"/>
  <c r="S249" i="35"/>
  <c r="Q249" i="35"/>
  <c r="T248" i="35"/>
  <c r="S248" i="35"/>
  <c r="Q248" i="35"/>
  <c r="T247" i="35"/>
  <c r="S247" i="35"/>
  <c r="Q247" i="35"/>
  <c r="T246" i="35"/>
  <c r="S246" i="35"/>
  <c r="Q246" i="35"/>
  <c r="T245" i="35"/>
  <c r="S245" i="35"/>
  <c r="Q245" i="35"/>
  <c r="T244" i="35"/>
  <c r="S244" i="35"/>
  <c r="Q244" i="35"/>
  <c r="T243" i="35"/>
  <c r="S243" i="35"/>
  <c r="Q243" i="35"/>
  <c r="T242" i="35"/>
  <c r="S242" i="35"/>
  <c r="Q242" i="35"/>
  <c r="T241" i="35"/>
  <c r="S241" i="35"/>
  <c r="Q241" i="35"/>
  <c r="T240" i="35"/>
  <c r="S240" i="35"/>
  <c r="Q240" i="35"/>
  <c r="T239" i="35"/>
  <c r="S239" i="35"/>
  <c r="Q239" i="35"/>
  <c r="T238" i="35"/>
  <c r="S238" i="35"/>
  <c r="Q238" i="35"/>
  <c r="T237" i="35"/>
  <c r="S237" i="35"/>
  <c r="Q237" i="35"/>
  <c r="T236" i="35"/>
  <c r="S236" i="35"/>
  <c r="Q236" i="35"/>
  <c r="T235" i="35"/>
  <c r="S235" i="35"/>
  <c r="Q235" i="35"/>
  <c r="T234" i="35"/>
  <c r="S234" i="35"/>
  <c r="Q234" i="35"/>
  <c r="T233" i="35"/>
  <c r="S233" i="35"/>
  <c r="Q233" i="35"/>
  <c r="T232" i="35"/>
  <c r="S232" i="35"/>
  <c r="Q232" i="35"/>
  <c r="T231" i="35"/>
  <c r="S231" i="35"/>
  <c r="Q231" i="35"/>
  <c r="T230" i="35"/>
  <c r="S230" i="35"/>
  <c r="Q230" i="35"/>
  <c r="T229" i="35"/>
  <c r="S229" i="35"/>
  <c r="Q229" i="35"/>
  <c r="T228" i="35"/>
  <c r="S228" i="35"/>
  <c r="Q228" i="35"/>
  <c r="T227" i="35"/>
  <c r="S227" i="35"/>
  <c r="Q227" i="35"/>
  <c r="T226" i="35"/>
  <c r="S226" i="35"/>
  <c r="Q226" i="35"/>
  <c r="T225" i="35"/>
  <c r="S225" i="35"/>
  <c r="Q225" i="35"/>
  <c r="T224" i="35"/>
  <c r="S224" i="35"/>
  <c r="Q224" i="35"/>
  <c r="T223" i="35"/>
  <c r="S223" i="35"/>
  <c r="Q223" i="35"/>
  <c r="T222" i="35"/>
  <c r="S222" i="35"/>
  <c r="Q222" i="35"/>
  <c r="T221" i="35"/>
  <c r="S221" i="35"/>
  <c r="Q221" i="35"/>
  <c r="T220" i="35"/>
  <c r="S220" i="35"/>
  <c r="Q220" i="35"/>
  <c r="T219" i="35"/>
  <c r="S219" i="35"/>
  <c r="Q219" i="35"/>
  <c r="T218" i="35"/>
  <c r="S218" i="35"/>
  <c r="Q218" i="35"/>
  <c r="T217" i="35"/>
  <c r="S217" i="35"/>
  <c r="Q217" i="35"/>
  <c r="T216" i="35"/>
  <c r="S216" i="35"/>
  <c r="Q216" i="35"/>
  <c r="T215" i="35"/>
  <c r="S215" i="35"/>
  <c r="Q215" i="35"/>
  <c r="T214" i="35"/>
  <c r="S214" i="35"/>
  <c r="Q214" i="35"/>
  <c r="T213" i="35"/>
  <c r="S213" i="35"/>
  <c r="Q213" i="35"/>
  <c r="T212" i="35"/>
  <c r="S212" i="35"/>
  <c r="Q212" i="35"/>
  <c r="T211" i="35"/>
  <c r="S211" i="35"/>
  <c r="Q211" i="35"/>
  <c r="T210" i="35"/>
  <c r="S210" i="35"/>
  <c r="Q210" i="35"/>
  <c r="T209" i="35"/>
  <c r="S209" i="35"/>
  <c r="Q209" i="35"/>
  <c r="T208" i="35"/>
  <c r="S208" i="35"/>
  <c r="Q208" i="35"/>
  <c r="T207" i="35"/>
  <c r="S207" i="35"/>
  <c r="Q207" i="35"/>
  <c r="T206" i="35"/>
  <c r="S206" i="35"/>
  <c r="Q206" i="35"/>
  <c r="T205" i="35"/>
  <c r="S205" i="35"/>
  <c r="Q205" i="35"/>
  <c r="T204" i="35"/>
  <c r="S204" i="35"/>
  <c r="Q204" i="35"/>
  <c r="T203" i="35"/>
  <c r="S203" i="35"/>
  <c r="Q203" i="35"/>
  <c r="T202" i="35"/>
  <c r="S202" i="35"/>
  <c r="Q202" i="35"/>
  <c r="T201" i="35"/>
  <c r="S201" i="35"/>
  <c r="Q201" i="35"/>
  <c r="T200" i="35"/>
  <c r="S200" i="35"/>
  <c r="Q200" i="35"/>
  <c r="T199" i="35"/>
  <c r="S199" i="35"/>
  <c r="Q199" i="35"/>
  <c r="T198" i="35"/>
  <c r="S198" i="35"/>
  <c r="Q198" i="35"/>
  <c r="T197" i="35"/>
  <c r="S197" i="35"/>
  <c r="Q197" i="35"/>
  <c r="T196" i="35"/>
  <c r="S196" i="35"/>
  <c r="Q196" i="35"/>
  <c r="T195" i="35"/>
  <c r="S195" i="35"/>
  <c r="Q195" i="35"/>
  <c r="T194" i="35"/>
  <c r="S194" i="35"/>
  <c r="Q194" i="35"/>
  <c r="T193" i="35"/>
  <c r="S193" i="35"/>
  <c r="Q193" i="35"/>
  <c r="T192" i="35"/>
  <c r="S192" i="35"/>
  <c r="Q192" i="35"/>
  <c r="T191" i="35"/>
  <c r="S191" i="35"/>
  <c r="Q191" i="35"/>
  <c r="T190" i="35"/>
  <c r="S190" i="35"/>
  <c r="Q190" i="35"/>
  <c r="T189" i="35"/>
  <c r="S189" i="35"/>
  <c r="Q189" i="35"/>
  <c r="T188" i="35"/>
  <c r="S188" i="35"/>
  <c r="Q188" i="35"/>
  <c r="T187" i="35"/>
  <c r="S187" i="35"/>
  <c r="Q187" i="35"/>
  <c r="T186" i="35"/>
  <c r="S186" i="35"/>
  <c r="Q186" i="35"/>
  <c r="T185" i="35"/>
  <c r="S185" i="35"/>
  <c r="Q185" i="35"/>
  <c r="T184" i="35"/>
  <c r="S184" i="35"/>
  <c r="Q184" i="35"/>
  <c r="T183" i="35"/>
  <c r="S183" i="35"/>
  <c r="Q183" i="35"/>
  <c r="T182" i="35"/>
  <c r="S182" i="35"/>
  <c r="Q182" i="35"/>
  <c r="T181" i="35"/>
  <c r="S181" i="35"/>
  <c r="Q181" i="35"/>
  <c r="T180" i="35"/>
  <c r="S180" i="35"/>
  <c r="Q180" i="35"/>
  <c r="T179" i="35"/>
  <c r="S179" i="35"/>
  <c r="Q179" i="35"/>
  <c r="T178" i="35"/>
  <c r="S178" i="35"/>
  <c r="Q178" i="35"/>
  <c r="T177" i="35"/>
  <c r="S177" i="35"/>
  <c r="Q177" i="35"/>
  <c r="T176" i="35"/>
  <c r="S176" i="35"/>
  <c r="Q176" i="35"/>
  <c r="T175" i="35"/>
  <c r="S175" i="35"/>
  <c r="Q175" i="35"/>
  <c r="T174" i="35"/>
  <c r="S174" i="35"/>
  <c r="Q174" i="35"/>
  <c r="T173" i="35"/>
  <c r="S173" i="35"/>
  <c r="Q173" i="35"/>
  <c r="T172" i="35"/>
  <c r="S172" i="35"/>
  <c r="Q172" i="35"/>
  <c r="T171" i="35"/>
  <c r="S171" i="35"/>
  <c r="Q171" i="35"/>
  <c r="T170" i="35"/>
  <c r="S170" i="35"/>
  <c r="Q170" i="35"/>
  <c r="T169" i="35"/>
  <c r="S169" i="35"/>
  <c r="Q169" i="35"/>
  <c r="T168" i="35"/>
  <c r="S168" i="35"/>
  <c r="Q168" i="35"/>
  <c r="T167" i="35"/>
  <c r="S167" i="35"/>
  <c r="Q167" i="35"/>
  <c r="T166" i="35"/>
  <c r="S166" i="35"/>
  <c r="Q166" i="35"/>
  <c r="T165" i="35"/>
  <c r="S165" i="35"/>
  <c r="Q165" i="35"/>
  <c r="T164" i="35"/>
  <c r="S164" i="35"/>
  <c r="Q164" i="35"/>
  <c r="T163" i="35"/>
  <c r="S163" i="35"/>
  <c r="Q163" i="35"/>
  <c r="T162" i="35"/>
  <c r="S162" i="35"/>
  <c r="Q162" i="35"/>
  <c r="T161" i="35"/>
  <c r="S161" i="35"/>
  <c r="Q161" i="35"/>
  <c r="T160" i="35"/>
  <c r="S160" i="35"/>
  <c r="Q160" i="35"/>
  <c r="T159" i="35"/>
  <c r="S159" i="35"/>
  <c r="Q159" i="35"/>
  <c r="T158" i="35"/>
  <c r="S158" i="35"/>
  <c r="Q158" i="35"/>
  <c r="T157" i="35"/>
  <c r="S157" i="35"/>
  <c r="Q157" i="35"/>
  <c r="T156" i="35"/>
  <c r="S156" i="35"/>
  <c r="Q156" i="35"/>
  <c r="T155" i="35"/>
  <c r="S155" i="35"/>
  <c r="Q155" i="35"/>
  <c r="T154" i="35"/>
  <c r="S154" i="35"/>
  <c r="Q154" i="35"/>
  <c r="T153" i="35"/>
  <c r="S153" i="35"/>
  <c r="Q153" i="35"/>
  <c r="T152" i="35"/>
  <c r="S152" i="35"/>
  <c r="Q152" i="35"/>
  <c r="T151" i="35"/>
  <c r="S151" i="35"/>
  <c r="Q151" i="35"/>
  <c r="T150" i="35"/>
  <c r="S150" i="35"/>
  <c r="Q150" i="35"/>
  <c r="T149" i="35"/>
  <c r="S149" i="35"/>
  <c r="Q149" i="35"/>
  <c r="T148" i="35"/>
  <c r="S148" i="35"/>
  <c r="Q148" i="35"/>
  <c r="T147" i="35"/>
  <c r="S147" i="35"/>
  <c r="Q147" i="35"/>
  <c r="T146" i="35"/>
  <c r="S146" i="35"/>
  <c r="Q146" i="35"/>
  <c r="T145" i="35"/>
  <c r="S145" i="35"/>
  <c r="Q145" i="35"/>
  <c r="T144" i="35"/>
  <c r="S144" i="35"/>
  <c r="Q144" i="35"/>
  <c r="T143" i="35"/>
  <c r="S143" i="35"/>
  <c r="Q143" i="35"/>
  <c r="T142" i="35"/>
  <c r="S142" i="35"/>
  <c r="Q142" i="35"/>
  <c r="T141" i="35"/>
  <c r="S141" i="35"/>
  <c r="Q141" i="35"/>
  <c r="T140" i="35"/>
  <c r="S140" i="35"/>
  <c r="Q140" i="35"/>
  <c r="T139" i="35"/>
  <c r="S139" i="35"/>
  <c r="Q139" i="35"/>
  <c r="T138" i="35"/>
  <c r="S138" i="35"/>
  <c r="Q138" i="35"/>
  <c r="T137" i="35"/>
  <c r="S137" i="35"/>
  <c r="Q137" i="35"/>
  <c r="T136" i="35"/>
  <c r="S136" i="35"/>
  <c r="Q136" i="35"/>
  <c r="T135" i="35"/>
  <c r="S135" i="35"/>
  <c r="Q135" i="35"/>
  <c r="T134" i="35"/>
  <c r="S134" i="35"/>
  <c r="Q134" i="35"/>
  <c r="T133" i="35"/>
  <c r="S133" i="35"/>
  <c r="Q133" i="35"/>
  <c r="T132" i="35"/>
  <c r="S132" i="35"/>
  <c r="Q132" i="35"/>
  <c r="T131" i="35"/>
  <c r="S131" i="35"/>
  <c r="Q131" i="35"/>
  <c r="T130" i="35"/>
  <c r="S130" i="35"/>
  <c r="Q130" i="35"/>
  <c r="T129" i="35"/>
  <c r="S129" i="35"/>
  <c r="Q129" i="35"/>
  <c r="T128" i="35"/>
  <c r="S128" i="35"/>
  <c r="Q128" i="35"/>
  <c r="T127" i="35"/>
  <c r="S127" i="35"/>
  <c r="Q127" i="35"/>
  <c r="T126" i="35"/>
  <c r="S126" i="35"/>
  <c r="Q126" i="35"/>
  <c r="T125" i="35"/>
  <c r="S125" i="35"/>
  <c r="Q125" i="35"/>
  <c r="T124" i="35"/>
  <c r="S124" i="35"/>
  <c r="Q124" i="35"/>
  <c r="T123" i="35"/>
  <c r="S123" i="35"/>
  <c r="Q123" i="35"/>
  <c r="T122" i="35"/>
  <c r="S122" i="35"/>
  <c r="Q122" i="35"/>
  <c r="T121" i="35"/>
  <c r="S121" i="35"/>
  <c r="Q121" i="35"/>
  <c r="T120" i="35"/>
  <c r="S120" i="35"/>
  <c r="Q120" i="35"/>
  <c r="T119" i="35"/>
  <c r="S119" i="35"/>
  <c r="Q119" i="35"/>
  <c r="T118" i="35"/>
  <c r="S118" i="35"/>
  <c r="Q118" i="35"/>
  <c r="T117" i="35"/>
  <c r="S117" i="35"/>
  <c r="Q117" i="35"/>
  <c r="T116" i="35"/>
  <c r="S116" i="35"/>
  <c r="Q116" i="35"/>
  <c r="T115" i="35"/>
  <c r="S115" i="35"/>
  <c r="Q115" i="35"/>
  <c r="T114" i="35"/>
  <c r="S114" i="35"/>
  <c r="Q114" i="35"/>
  <c r="T113" i="35"/>
  <c r="S113" i="35"/>
  <c r="Q113" i="35"/>
  <c r="T112" i="35"/>
  <c r="S112" i="35"/>
  <c r="Q112" i="35"/>
  <c r="T111" i="35"/>
  <c r="S111" i="35"/>
  <c r="Q111" i="35"/>
  <c r="T110" i="35"/>
  <c r="S110" i="35"/>
  <c r="Q110" i="35"/>
  <c r="T109" i="35"/>
  <c r="S109" i="35"/>
  <c r="Q109" i="35"/>
  <c r="T108" i="35"/>
  <c r="S108" i="35"/>
  <c r="Q108" i="35"/>
  <c r="T107" i="35"/>
  <c r="S107" i="35"/>
  <c r="Q107" i="35"/>
  <c r="T106" i="35"/>
  <c r="S106" i="35"/>
  <c r="Q106" i="35"/>
  <c r="T105" i="35"/>
  <c r="S105" i="35"/>
  <c r="Q105" i="35"/>
  <c r="T104" i="35"/>
  <c r="S104" i="35"/>
  <c r="Q104" i="35"/>
  <c r="T103" i="35"/>
  <c r="S103" i="35"/>
  <c r="Q103" i="35"/>
  <c r="T102" i="35"/>
  <c r="S102" i="35"/>
  <c r="Q102" i="35"/>
  <c r="T101" i="35"/>
  <c r="S101" i="35"/>
  <c r="Q101" i="35"/>
  <c r="T100" i="35"/>
  <c r="S100" i="35"/>
  <c r="Q100" i="35"/>
  <c r="T99" i="35"/>
  <c r="S99" i="35"/>
  <c r="Q99" i="35"/>
  <c r="T98" i="35"/>
  <c r="S98" i="35"/>
  <c r="Q98" i="35"/>
  <c r="T97" i="35"/>
  <c r="S97" i="35"/>
  <c r="Q97" i="35"/>
  <c r="T96" i="35"/>
  <c r="S96" i="35"/>
  <c r="Q96" i="35"/>
  <c r="T95" i="35"/>
  <c r="S95" i="35"/>
  <c r="Q95" i="35"/>
  <c r="T94" i="35"/>
  <c r="S94" i="35"/>
  <c r="Q94" i="35"/>
  <c r="T93" i="35"/>
  <c r="S93" i="35"/>
  <c r="Q93" i="35"/>
  <c r="T92" i="35"/>
  <c r="S92" i="35"/>
  <c r="Q92" i="35"/>
  <c r="T91" i="35"/>
  <c r="S91" i="35"/>
  <c r="Q91" i="35"/>
  <c r="T90" i="35"/>
  <c r="S90" i="35"/>
  <c r="Q90" i="35"/>
  <c r="T89" i="35"/>
  <c r="S89" i="35"/>
  <c r="Q89" i="35"/>
  <c r="T88" i="35"/>
  <c r="S88" i="35"/>
  <c r="Q88" i="35"/>
  <c r="T87" i="35"/>
  <c r="S87" i="35"/>
  <c r="Q87" i="35"/>
  <c r="T86" i="35"/>
  <c r="S86" i="35"/>
  <c r="Q86" i="35"/>
  <c r="T85" i="35"/>
  <c r="S85" i="35"/>
  <c r="Q85" i="35"/>
  <c r="T84" i="35"/>
  <c r="S84" i="35"/>
  <c r="Q84" i="35"/>
  <c r="T83" i="35"/>
  <c r="S83" i="35"/>
  <c r="Q83" i="35"/>
  <c r="T82" i="35"/>
  <c r="S82" i="35"/>
  <c r="Q82" i="35"/>
  <c r="T81" i="35"/>
  <c r="S81" i="35"/>
  <c r="Q81" i="35"/>
  <c r="T80" i="35"/>
  <c r="S80" i="35"/>
  <c r="Q80" i="35"/>
  <c r="T79" i="35"/>
  <c r="S79" i="35"/>
  <c r="Q79" i="35"/>
  <c r="T78" i="35"/>
  <c r="S78" i="35"/>
  <c r="Q78" i="35"/>
  <c r="T77" i="35"/>
  <c r="S77" i="35"/>
  <c r="Q77" i="35"/>
  <c r="T76" i="35"/>
  <c r="S76" i="35"/>
  <c r="Q76" i="35"/>
  <c r="T75" i="35"/>
  <c r="S75" i="35"/>
  <c r="Q75" i="35"/>
  <c r="T74" i="35"/>
  <c r="S74" i="35"/>
  <c r="Q74" i="35"/>
  <c r="T73" i="35"/>
  <c r="S73" i="35"/>
  <c r="Q73" i="35"/>
  <c r="T72" i="35"/>
  <c r="S72" i="35"/>
  <c r="Q72" i="35"/>
  <c r="T71" i="35"/>
  <c r="S71" i="35"/>
  <c r="Q71" i="35"/>
  <c r="T70" i="35"/>
  <c r="S70" i="35"/>
  <c r="Q70" i="35"/>
  <c r="T69" i="35"/>
  <c r="S69" i="35"/>
  <c r="Q69" i="35"/>
  <c r="T68" i="35"/>
  <c r="S68" i="35"/>
  <c r="Q68" i="35"/>
  <c r="T67" i="35"/>
  <c r="S67" i="35"/>
  <c r="Q67" i="35"/>
  <c r="T66" i="35"/>
  <c r="S66" i="35"/>
  <c r="Q66" i="35"/>
  <c r="T65" i="35"/>
  <c r="S65" i="35"/>
  <c r="Q65" i="35"/>
  <c r="T64" i="35"/>
  <c r="S64" i="35"/>
  <c r="Q64" i="35"/>
  <c r="T63" i="35"/>
  <c r="S63" i="35"/>
  <c r="Q63" i="35"/>
  <c r="T62" i="35"/>
  <c r="S62" i="35"/>
  <c r="Q62" i="35"/>
  <c r="T61" i="35"/>
  <c r="S61" i="35"/>
  <c r="Q61" i="35"/>
  <c r="T60" i="35"/>
  <c r="S60" i="35"/>
  <c r="Q60" i="35"/>
  <c r="T59" i="35"/>
  <c r="S59" i="35"/>
  <c r="Q59" i="35"/>
  <c r="T58" i="35"/>
  <c r="S58" i="35"/>
  <c r="Q58" i="35"/>
  <c r="T57" i="35"/>
  <c r="S57" i="35"/>
  <c r="Q57" i="35"/>
  <c r="T56" i="35"/>
  <c r="S56" i="35"/>
  <c r="Q56" i="35"/>
  <c r="T55" i="35"/>
  <c r="S55" i="35"/>
  <c r="Q55" i="35"/>
  <c r="T54" i="35"/>
  <c r="S54" i="35"/>
  <c r="Q54" i="35"/>
  <c r="T53" i="35"/>
  <c r="S53" i="35"/>
  <c r="Q53" i="35"/>
  <c r="T52" i="35"/>
  <c r="S52" i="35"/>
  <c r="Q52" i="35"/>
  <c r="T51" i="35"/>
  <c r="S51" i="35"/>
  <c r="Q51" i="35"/>
  <c r="T50" i="35"/>
  <c r="S50" i="35"/>
  <c r="Q50" i="35"/>
  <c r="T49" i="35"/>
  <c r="S49" i="35"/>
  <c r="Q49" i="35"/>
  <c r="T48" i="35"/>
  <c r="S48" i="35"/>
  <c r="Q48" i="35"/>
  <c r="T47" i="35"/>
  <c r="S47" i="35"/>
  <c r="Q47" i="35"/>
  <c r="T46" i="35"/>
  <c r="S46" i="35"/>
  <c r="Q46" i="35"/>
  <c r="T45" i="35"/>
  <c r="S45" i="35"/>
  <c r="Q45" i="35"/>
  <c r="T44" i="35"/>
  <c r="S44" i="35"/>
  <c r="Q44" i="35"/>
  <c r="T43" i="35"/>
  <c r="S43" i="35"/>
  <c r="Q43" i="35"/>
  <c r="T42" i="35"/>
  <c r="S42" i="35"/>
  <c r="Q42" i="35"/>
  <c r="T41" i="35"/>
  <c r="S41" i="35"/>
  <c r="Q41" i="35"/>
  <c r="T40" i="35"/>
  <c r="S40" i="35"/>
  <c r="Q40" i="35"/>
  <c r="T39" i="35"/>
  <c r="S39" i="35"/>
  <c r="Q39" i="35"/>
  <c r="T38" i="35"/>
  <c r="S38" i="35"/>
  <c r="Q38" i="35"/>
  <c r="T37" i="35"/>
  <c r="S37" i="35"/>
  <c r="Q37" i="35"/>
  <c r="T36" i="35"/>
  <c r="S36" i="35"/>
  <c r="Q36" i="35"/>
  <c r="T35" i="35"/>
  <c r="S35" i="35"/>
  <c r="Q35" i="35"/>
  <c r="T34" i="35"/>
  <c r="S34" i="35"/>
  <c r="Q34" i="35"/>
  <c r="T33" i="35"/>
  <c r="S33" i="35"/>
  <c r="Q33" i="35"/>
  <c r="T32" i="35"/>
  <c r="S32" i="35"/>
  <c r="Q32" i="35"/>
  <c r="T31" i="35"/>
  <c r="S31" i="35"/>
  <c r="Q31" i="35"/>
  <c r="T30" i="35"/>
  <c r="S30" i="35"/>
  <c r="Q30" i="35"/>
  <c r="T29" i="35"/>
  <c r="S29" i="35"/>
  <c r="Q29" i="35"/>
  <c r="T28" i="35"/>
  <c r="S28" i="35"/>
  <c r="Q28" i="35"/>
  <c r="T27" i="35"/>
  <c r="S27" i="35"/>
  <c r="Q27" i="35"/>
  <c r="T26" i="35"/>
  <c r="S26" i="35"/>
  <c r="Q26" i="35"/>
  <c r="T25" i="35"/>
  <c r="S25" i="35"/>
  <c r="Q25" i="35"/>
  <c r="T24" i="35"/>
  <c r="S24" i="35"/>
  <c r="Q24" i="35"/>
  <c r="T23" i="35"/>
  <c r="S23" i="35"/>
  <c r="Q23" i="35"/>
  <c r="T22" i="35"/>
  <c r="S22" i="35"/>
  <c r="Q22" i="35"/>
  <c r="T21" i="35"/>
  <c r="S21" i="35"/>
  <c r="Q21" i="35"/>
  <c r="T20" i="35"/>
  <c r="S20" i="35"/>
  <c r="Q20" i="35"/>
  <c r="T19" i="35"/>
  <c r="S19" i="35"/>
  <c r="Q19" i="35"/>
  <c r="T18" i="35"/>
  <c r="S18" i="35"/>
  <c r="Q18" i="35"/>
  <c r="T17" i="35"/>
  <c r="S17" i="35"/>
  <c r="Q17" i="35"/>
  <c r="T16" i="35"/>
  <c r="S16" i="35"/>
  <c r="Q16" i="35"/>
  <c r="T15" i="35"/>
  <c r="S15" i="35"/>
  <c r="Q15" i="35"/>
  <c r="T14" i="35"/>
  <c r="Q14" i="35"/>
  <c r="S13" i="35"/>
  <c r="Q13" i="35"/>
  <c r="E8" i="35"/>
  <c r="K14" i="34"/>
  <c r="K15" i="34"/>
  <c r="K16" i="34"/>
  <c r="K17" i="34"/>
  <c r="K18" i="34"/>
  <c r="K19" i="34"/>
  <c r="K20" i="34"/>
  <c r="K21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42" i="34"/>
  <c r="K43" i="34"/>
  <c r="K44" i="34"/>
  <c r="K45" i="34"/>
  <c r="K46" i="34"/>
  <c r="K47" i="34"/>
  <c r="K48" i="34"/>
  <c r="K49" i="34"/>
  <c r="K50" i="34"/>
  <c r="K51" i="34"/>
  <c r="K52" i="34"/>
  <c r="K53" i="34"/>
  <c r="K54" i="34"/>
  <c r="K55" i="34"/>
  <c r="K56" i="34"/>
  <c r="K57" i="34"/>
  <c r="K58" i="34"/>
  <c r="K59" i="34"/>
  <c r="K60" i="34"/>
  <c r="K61" i="34"/>
  <c r="K62" i="34"/>
  <c r="K63" i="34"/>
  <c r="K64" i="34"/>
  <c r="K65" i="34"/>
  <c r="K66" i="34"/>
  <c r="K67" i="34"/>
  <c r="K68" i="34"/>
  <c r="K69" i="34"/>
  <c r="K70" i="34"/>
  <c r="K71" i="34"/>
  <c r="K72" i="34"/>
  <c r="K73" i="34"/>
  <c r="K74" i="34"/>
  <c r="K75" i="34"/>
  <c r="K76" i="34"/>
  <c r="K77" i="34"/>
  <c r="K78" i="34"/>
  <c r="K79" i="34"/>
  <c r="K80" i="34"/>
  <c r="K81" i="34"/>
  <c r="K82" i="34"/>
  <c r="K83" i="34"/>
  <c r="K84" i="34"/>
  <c r="K85" i="34"/>
  <c r="K86" i="34"/>
  <c r="K87" i="34"/>
  <c r="K88" i="34"/>
  <c r="K89" i="34"/>
  <c r="K90" i="34"/>
  <c r="K91" i="34"/>
  <c r="K92" i="34"/>
  <c r="K93" i="34"/>
  <c r="K94" i="34"/>
  <c r="K95" i="34"/>
  <c r="K96" i="34"/>
  <c r="K97" i="34"/>
  <c r="K98" i="34"/>
  <c r="K99" i="34"/>
  <c r="K100" i="34"/>
  <c r="K101" i="34"/>
  <c r="K102" i="34"/>
  <c r="K103" i="34"/>
  <c r="K104" i="34"/>
  <c r="K105" i="34"/>
  <c r="K106" i="34"/>
  <c r="K107" i="34"/>
  <c r="K108" i="34"/>
  <c r="K109" i="34"/>
  <c r="K110" i="34"/>
  <c r="K111" i="34"/>
  <c r="K112" i="34"/>
  <c r="K113" i="34"/>
  <c r="K114" i="34"/>
  <c r="K115" i="34"/>
  <c r="K116" i="34"/>
  <c r="K117" i="34"/>
  <c r="K118" i="34"/>
  <c r="K119" i="34"/>
  <c r="K120" i="34"/>
  <c r="K121" i="34"/>
  <c r="K122" i="34"/>
  <c r="K123" i="34"/>
  <c r="K124" i="34"/>
  <c r="K125" i="34"/>
  <c r="K126" i="34"/>
  <c r="K127" i="34"/>
  <c r="K128" i="34"/>
  <c r="K129" i="34"/>
  <c r="K130" i="34"/>
  <c r="K131" i="34"/>
  <c r="K132" i="34"/>
  <c r="K133" i="34"/>
  <c r="K134" i="34"/>
  <c r="K135" i="34"/>
  <c r="K136" i="34"/>
  <c r="K137" i="34"/>
  <c r="K138" i="34"/>
  <c r="K139" i="34"/>
  <c r="K140" i="34"/>
  <c r="K141" i="34"/>
  <c r="K142" i="34"/>
  <c r="K143" i="34"/>
  <c r="K144" i="34"/>
  <c r="K145" i="34"/>
  <c r="K146" i="34"/>
  <c r="K147" i="34"/>
  <c r="K148" i="34"/>
  <c r="K149" i="34"/>
  <c r="K150" i="34"/>
  <c r="K151" i="34"/>
  <c r="K152" i="34"/>
  <c r="K153" i="34"/>
  <c r="K154" i="34"/>
  <c r="K155" i="34"/>
  <c r="K156" i="34"/>
  <c r="K157" i="34"/>
  <c r="K158" i="34"/>
  <c r="K159" i="34"/>
  <c r="K160" i="34"/>
  <c r="K161" i="34"/>
  <c r="K162" i="34"/>
  <c r="K163" i="34"/>
  <c r="K164" i="34"/>
  <c r="K165" i="34"/>
  <c r="K166" i="34"/>
  <c r="K167" i="34"/>
  <c r="K168" i="34"/>
  <c r="K169" i="34"/>
  <c r="K170" i="34"/>
  <c r="K171" i="34"/>
  <c r="K172" i="34"/>
  <c r="K173" i="34"/>
  <c r="K174" i="34"/>
  <c r="K175" i="34"/>
  <c r="K176" i="34"/>
  <c r="K177" i="34"/>
  <c r="K178" i="34"/>
  <c r="K179" i="34"/>
  <c r="K180" i="34"/>
  <c r="K181" i="34"/>
  <c r="K182" i="34"/>
  <c r="K183" i="34"/>
  <c r="K184" i="34"/>
  <c r="K185" i="34"/>
  <c r="K186" i="34"/>
  <c r="K187" i="34"/>
  <c r="K188" i="34"/>
  <c r="K189" i="34"/>
  <c r="K13" i="34"/>
  <c r="U11" i="35" l="1"/>
  <c r="Q11" i="35"/>
  <c r="V164" i="35" l="1"/>
  <c r="Y164" i="35" s="1"/>
  <c r="V13" i="35"/>
  <c r="Y13" i="35" s="1"/>
  <c r="V102" i="35"/>
  <c r="Y102" i="35" s="1"/>
  <c r="O73" i="34" s="1"/>
  <c r="V232" i="35"/>
  <c r="Y232" i="35" s="1"/>
  <c r="O167" i="34" s="1"/>
  <c r="V134" i="35"/>
  <c r="Y134" i="35" s="1"/>
  <c r="O94" i="34" s="1"/>
  <c r="V107" i="35"/>
  <c r="Y107" i="35" s="1"/>
  <c r="O79" i="34" s="1"/>
  <c r="V187" i="35"/>
  <c r="Y187" i="35" s="1"/>
  <c r="O128" i="34" s="1"/>
  <c r="V237" i="35"/>
  <c r="Y237" i="35" s="1"/>
  <c r="O170" i="34" s="1"/>
  <c r="V158" i="35"/>
  <c r="Y158" i="35" s="1"/>
  <c r="O104" i="34" s="1"/>
  <c r="V205" i="35"/>
  <c r="Y205" i="35" s="1"/>
  <c r="O143" i="34" s="1"/>
  <c r="V245" i="35"/>
  <c r="Y245" i="35" s="1"/>
  <c r="O178" i="34" s="1"/>
  <c r="V228" i="35"/>
  <c r="Y228" i="35" s="1"/>
  <c r="V160" i="35"/>
  <c r="Y160" i="35" s="1"/>
  <c r="O106" i="34" s="1"/>
  <c r="V91" i="35"/>
  <c r="Y91" i="35" s="1"/>
  <c r="O63" i="34" s="1"/>
  <c r="V114" i="35"/>
  <c r="Y114" i="35" s="1"/>
  <c r="O86" i="34" s="1"/>
  <c r="V73" i="35"/>
  <c r="Y73" i="35" s="1"/>
  <c r="V30" i="35"/>
  <c r="Y30" i="35" s="1"/>
  <c r="O23" i="34" s="1"/>
  <c r="V177" i="35"/>
  <c r="Y177" i="35" s="1"/>
  <c r="O117" i="34" s="1"/>
  <c r="V98" i="35"/>
  <c r="Y98" i="35" s="1"/>
  <c r="O68" i="34" s="1"/>
  <c r="V185" i="35"/>
  <c r="Y185" i="35" s="1"/>
  <c r="O125" i="34" s="1"/>
  <c r="V211" i="35"/>
  <c r="Y211" i="35" s="1"/>
  <c r="O150" i="34" s="1"/>
  <c r="V76" i="35"/>
  <c r="Y76" i="35" s="1"/>
  <c r="O51" i="34" s="1"/>
  <c r="V89" i="35"/>
  <c r="Y89" i="35" s="1"/>
  <c r="O62" i="34" s="1"/>
  <c r="V133" i="35"/>
  <c r="Y133" i="35" s="1"/>
  <c r="O93" i="34" s="1"/>
  <c r="V132" i="35"/>
  <c r="Y132" i="35" s="1"/>
  <c r="V184" i="35"/>
  <c r="Y184" i="35" s="1"/>
  <c r="O124" i="34" s="1"/>
  <c r="V231" i="35"/>
  <c r="Y231" i="35" s="1"/>
  <c r="O166" i="34" s="1"/>
  <c r="V248" i="35"/>
  <c r="Y248" i="35" s="1"/>
  <c r="O180" i="34" s="1"/>
  <c r="V68" i="35"/>
  <c r="Y68" i="35" s="1"/>
  <c r="O44" i="34" s="1"/>
  <c r="V258" i="35"/>
  <c r="Y258" i="35" s="1"/>
  <c r="O189" i="34" s="1"/>
  <c r="V71" i="35"/>
  <c r="Y71" i="35" s="1"/>
  <c r="O47" i="34" s="1"/>
  <c r="V99" i="35"/>
  <c r="Y99" i="35" s="1"/>
  <c r="O69" i="34" s="1"/>
  <c r="V103" i="35"/>
  <c r="Y103" i="35" s="1"/>
  <c r="O74" i="34" s="1"/>
  <c r="V247" i="35"/>
  <c r="Y247" i="35" s="1"/>
  <c r="O179" i="34" s="1"/>
  <c r="V156" i="35"/>
  <c r="Y156" i="35" s="1"/>
  <c r="V196" i="35"/>
  <c r="Y196" i="35" s="1"/>
  <c r="V14" i="35"/>
  <c r="Y14" i="35" s="1"/>
  <c r="V186" i="35"/>
  <c r="Y186" i="35" s="1"/>
  <c r="O127" i="34" s="1"/>
  <c r="V173" i="35"/>
  <c r="Y173" i="35" s="1"/>
  <c r="V182" i="35"/>
  <c r="Y182" i="35" s="1"/>
  <c r="O122" i="34" s="1"/>
  <c r="V141" i="35"/>
  <c r="Y141" i="35" s="1"/>
  <c r="V122" i="35"/>
  <c r="Y122" i="35" s="1"/>
  <c r="V36" i="35"/>
  <c r="Y36" i="35" s="1"/>
  <c r="V198" i="35"/>
  <c r="Y198" i="35" s="1"/>
  <c r="O137" i="34" s="1"/>
  <c r="V95" i="35"/>
  <c r="Y95" i="35" s="1"/>
  <c r="O66" i="34" s="1"/>
  <c r="V257" i="35"/>
  <c r="Y257" i="35" s="1"/>
  <c r="O188" i="34" s="1"/>
  <c r="V116" i="35"/>
  <c r="Y116" i="35" s="1"/>
  <c r="V59" i="35"/>
  <c r="Y59" i="35" s="1"/>
  <c r="V197" i="35"/>
  <c r="Y197" i="35" s="1"/>
  <c r="O136" i="34" s="1"/>
  <c r="V120" i="35"/>
  <c r="Y120" i="35" s="1"/>
  <c r="V130" i="35"/>
  <c r="Y130" i="35" s="1"/>
  <c r="V51" i="35"/>
  <c r="Y51" i="35" s="1"/>
  <c r="O37" i="34" s="1"/>
  <c r="V37" i="35"/>
  <c r="Y37" i="35" s="1"/>
  <c r="O27" i="34" s="1"/>
  <c r="V203" i="35"/>
  <c r="Y203" i="35" s="1"/>
  <c r="O141" i="34" s="1"/>
  <c r="V143" i="35"/>
  <c r="Y143" i="35" s="1"/>
  <c r="O98" i="34" s="1"/>
  <c r="V254" i="35"/>
  <c r="Y254" i="35" s="1"/>
  <c r="O185" i="34" s="1"/>
  <c r="V82" i="35"/>
  <c r="Y82" i="35" s="1"/>
  <c r="V199" i="35"/>
  <c r="Y199" i="35" s="1"/>
  <c r="O138" i="34" s="1"/>
  <c r="V108" i="35"/>
  <c r="Y108" i="35" s="1"/>
  <c r="O80" i="34" s="1"/>
  <c r="V49" i="35"/>
  <c r="Y49" i="35" s="1"/>
  <c r="V109" i="35"/>
  <c r="Y109" i="35" s="1"/>
  <c r="O81" i="34" s="1"/>
  <c r="V224" i="35"/>
  <c r="Y224" i="35" s="1"/>
  <c r="O160" i="34" s="1"/>
  <c r="V33" i="35"/>
  <c r="Y33" i="35" s="1"/>
  <c r="O24" i="34" s="1"/>
  <c r="V127" i="35"/>
  <c r="Y127" i="35" s="1"/>
  <c r="O90" i="34" s="1"/>
  <c r="V220" i="35"/>
  <c r="Y220" i="35" s="1"/>
  <c r="O156" i="34" s="1"/>
  <c r="V169" i="35"/>
  <c r="Y169" i="35" s="1"/>
  <c r="O110" i="34" s="1"/>
  <c r="V135" i="35"/>
  <c r="Y135" i="35" s="1"/>
  <c r="O95" i="34" s="1"/>
  <c r="V131" i="35"/>
  <c r="Y131" i="35" s="1"/>
  <c r="O92" i="34" s="1"/>
  <c r="V26" i="35"/>
  <c r="Y26" i="35" s="1"/>
  <c r="O21" i="34" s="1"/>
  <c r="V50" i="35"/>
  <c r="Y50" i="35" s="1"/>
  <c r="O36" i="34" s="1"/>
  <c r="V194" i="35"/>
  <c r="Y194" i="35" s="1"/>
  <c r="O134" i="34" s="1"/>
  <c r="V57" i="35"/>
  <c r="Y57" i="35" s="1"/>
  <c r="V113" i="35"/>
  <c r="Y113" i="35" s="1"/>
  <c r="O85" i="34" s="1"/>
  <c r="V85" i="35"/>
  <c r="Y85" i="35" s="1"/>
  <c r="O58" i="34" s="1"/>
  <c r="V94" i="35"/>
  <c r="Y94" i="35" s="1"/>
  <c r="O65" i="34" s="1"/>
  <c r="V23" i="35"/>
  <c r="Y23" i="35" s="1"/>
  <c r="V218" i="35"/>
  <c r="Y218" i="35" s="1"/>
  <c r="O154" i="34" s="1"/>
  <c r="V31" i="35"/>
  <c r="Y31" i="35" s="1"/>
  <c r="V93" i="35"/>
  <c r="Y93" i="35" s="1"/>
  <c r="V87" i="35"/>
  <c r="Y87" i="35" s="1"/>
  <c r="O60" i="34" s="1"/>
  <c r="V34" i="35"/>
  <c r="Y34" i="35" s="1"/>
  <c r="O25" i="34" s="1"/>
  <c r="V88" i="35"/>
  <c r="Y88" i="35" s="1"/>
  <c r="V63" i="35"/>
  <c r="Y63" i="35" s="1"/>
  <c r="V150" i="35"/>
  <c r="Y150" i="35" s="1"/>
  <c r="V176" i="35"/>
  <c r="Y176" i="35" s="1"/>
  <c r="O116" i="34" s="1"/>
  <c r="V148" i="35"/>
  <c r="Y148" i="35" s="1"/>
  <c r="O101" i="34" s="1"/>
  <c r="V104" i="35"/>
  <c r="Y104" i="35" s="1"/>
  <c r="O75" i="34" s="1"/>
  <c r="V18" i="35"/>
  <c r="Y18" i="35" s="1"/>
  <c r="O16" i="34" s="1"/>
  <c r="V124" i="35"/>
  <c r="Y124" i="35" s="1"/>
  <c r="O88" i="34" s="1"/>
  <c r="V209" i="35"/>
  <c r="Y209" i="35" s="1"/>
  <c r="O147" i="34" s="1"/>
  <c r="V161" i="35"/>
  <c r="Y161" i="35" s="1"/>
  <c r="V155" i="35"/>
  <c r="Y155" i="35" s="1"/>
  <c r="O102" i="34" s="1"/>
  <c r="V223" i="35"/>
  <c r="Y223" i="35" s="1"/>
  <c r="O159" i="34" s="1"/>
  <c r="V43" i="35"/>
  <c r="Y43" i="35" s="1"/>
  <c r="V241" i="35"/>
  <c r="Y241" i="35" s="1"/>
  <c r="O174" i="34" s="1"/>
  <c r="V154" i="35"/>
  <c r="Y154" i="35" s="1"/>
  <c r="V146" i="35"/>
  <c r="Y146" i="35" s="1"/>
  <c r="V67" i="35"/>
  <c r="Y67" i="35" s="1"/>
  <c r="O43" i="34" s="1"/>
  <c r="V118" i="35"/>
  <c r="Y118" i="35" s="1"/>
  <c r="V171" i="35"/>
  <c r="Y171" i="35" s="1"/>
  <c r="O112" i="34" s="1"/>
  <c r="V105" i="35"/>
  <c r="Y105" i="35" s="1"/>
  <c r="O77" i="34" s="1"/>
  <c r="V149" i="35"/>
  <c r="Y149" i="35" s="1"/>
  <c r="V58" i="35"/>
  <c r="Y58" i="35" s="1"/>
  <c r="V15" i="35"/>
  <c r="Y15" i="35" s="1"/>
  <c r="V207" i="35"/>
  <c r="Y207" i="35" s="1"/>
  <c r="O145" i="34" s="1"/>
  <c r="V129" i="35"/>
  <c r="Y129" i="35" s="1"/>
  <c r="O91" i="34" s="1"/>
  <c r="V22" i="35"/>
  <c r="Y22" i="35" s="1"/>
  <c r="V128" i="35"/>
  <c r="Y128" i="35" s="1"/>
  <c r="V170" i="35"/>
  <c r="Y170" i="35" s="1"/>
  <c r="O111" i="34" s="1"/>
  <c r="V69" i="35"/>
  <c r="Y69" i="35" s="1"/>
  <c r="O45" i="34" s="1"/>
  <c r="V16" i="35"/>
  <c r="Y16" i="35" s="1"/>
  <c r="O14" i="34" s="1"/>
  <c r="V217" i="35"/>
  <c r="Y217" i="35" s="1"/>
  <c r="O153" i="34" s="1"/>
  <c r="V96" i="35"/>
  <c r="Y96" i="35" s="1"/>
  <c r="V163" i="35"/>
  <c r="Y163" i="35" s="1"/>
  <c r="O108" i="34" s="1"/>
  <c r="V55" i="35"/>
  <c r="Y55" i="35" s="1"/>
  <c r="V230" i="35"/>
  <c r="Y230" i="35" s="1"/>
  <c r="O165" i="34" s="1"/>
  <c r="V106" i="35"/>
  <c r="Y106" i="35" s="1"/>
  <c r="O78" i="34" s="1"/>
  <c r="V236" i="35"/>
  <c r="Y236" i="35" s="1"/>
  <c r="V189" i="35"/>
  <c r="Y189" i="35" s="1"/>
  <c r="O129" i="34" s="1"/>
  <c r="V215" i="35"/>
  <c r="Y215" i="35" s="1"/>
  <c r="O152" i="34" s="1"/>
  <c r="V138" i="35"/>
  <c r="Y138" i="35" s="1"/>
  <c r="V78" i="35"/>
  <c r="Y78" i="35" s="1"/>
  <c r="O53" i="34" s="1"/>
  <c r="V80" i="35"/>
  <c r="Y80" i="35" s="1"/>
  <c r="O55" i="34" s="1"/>
  <c r="V125" i="35"/>
  <c r="Y125" i="35" s="1"/>
  <c r="O89" i="34" s="1"/>
  <c r="V222" i="35"/>
  <c r="Y222" i="35" s="1"/>
  <c r="O158" i="34" s="1"/>
  <c r="V180" i="35"/>
  <c r="Y180" i="35" s="1"/>
  <c r="O120" i="34" s="1"/>
  <c r="V255" i="35"/>
  <c r="Y255" i="35" s="1"/>
  <c r="O186" i="34" s="1"/>
  <c r="V256" i="35"/>
  <c r="Y256" i="35" s="1"/>
  <c r="O187" i="34" s="1"/>
  <c r="V20" i="35"/>
  <c r="Y20" i="35" s="1"/>
  <c r="O18" i="34" s="1"/>
  <c r="V62" i="35"/>
  <c r="Y62" i="35" s="1"/>
  <c r="V251" i="35"/>
  <c r="Y251" i="35" s="1"/>
  <c r="O183" i="34" s="1"/>
  <c r="V38" i="35"/>
  <c r="Y38" i="35" s="1"/>
  <c r="O28" i="34" s="1"/>
  <c r="V17" i="35"/>
  <c r="Y17" i="35" s="1"/>
  <c r="O15" i="34" s="1"/>
  <c r="V97" i="35"/>
  <c r="Y97" i="35" s="1"/>
  <c r="O67" i="34" s="1"/>
  <c r="V242" i="35"/>
  <c r="Y242" i="35" s="1"/>
  <c r="O175" i="34" s="1"/>
  <c r="V123" i="35"/>
  <c r="Y123" i="35" s="1"/>
  <c r="V27" i="35"/>
  <c r="Y27" i="35" s="1"/>
  <c r="V144" i="35"/>
  <c r="Y144" i="35" s="1"/>
  <c r="V79" i="35"/>
  <c r="Y79" i="35" s="1"/>
  <c r="O54" i="34" s="1"/>
  <c r="V70" i="35"/>
  <c r="Y70" i="35" s="1"/>
  <c r="O46" i="34" s="1"/>
  <c r="V190" i="35"/>
  <c r="Y190" i="35" s="1"/>
  <c r="O130" i="34" s="1"/>
  <c r="V65" i="35"/>
  <c r="Y65" i="35" s="1"/>
  <c r="O42" i="34" s="1"/>
  <c r="V64" i="35"/>
  <c r="Y64" i="35" s="1"/>
  <c r="O41" i="34" s="1"/>
  <c r="V32" i="35"/>
  <c r="Y32" i="35" s="1"/>
  <c r="V208" i="35"/>
  <c r="Y208" i="35" s="1"/>
  <c r="O146" i="34" s="1"/>
  <c r="V142" i="35"/>
  <c r="Y142" i="35" s="1"/>
  <c r="O97" i="34" s="1"/>
  <c r="V44" i="35"/>
  <c r="O33" i="34" s="1"/>
  <c r="V136" i="35"/>
  <c r="Y136" i="35" s="1"/>
  <c r="O96" i="34" s="1"/>
  <c r="V48" i="35"/>
  <c r="Y48" i="35" s="1"/>
  <c r="V137" i="35"/>
  <c r="Y137" i="35" s="1"/>
  <c r="V221" i="35"/>
  <c r="Y221" i="35" s="1"/>
  <c r="O157" i="34" s="1"/>
  <c r="V225" i="35"/>
  <c r="Y225" i="35" s="1"/>
  <c r="O161" i="34" s="1"/>
  <c r="V83" i="35"/>
  <c r="Y83" i="35" s="1"/>
  <c r="V61" i="35"/>
  <c r="Y61" i="35" s="1"/>
  <c r="V77" i="35"/>
  <c r="Y77" i="35" s="1"/>
  <c r="O52" i="34" s="1"/>
  <c r="V183" i="35"/>
  <c r="Y183" i="35" s="1"/>
  <c r="O123" i="34" s="1"/>
  <c r="V47" i="35"/>
  <c r="Y47" i="35" s="1"/>
  <c r="O35" i="34" s="1"/>
  <c r="V192" i="35"/>
  <c r="Y192" i="35" s="1"/>
  <c r="O133" i="34" s="1"/>
  <c r="V240" i="35"/>
  <c r="Y240" i="35" s="1"/>
  <c r="O173" i="34" s="1"/>
  <c r="V40" i="35"/>
  <c r="Y40" i="35" s="1"/>
  <c r="O30" i="34" s="1"/>
  <c r="V253" i="35"/>
  <c r="Y253" i="35" s="1"/>
  <c r="O184" i="34" s="1"/>
  <c r="V206" i="35"/>
  <c r="Y206" i="35" s="1"/>
  <c r="O144" i="34" s="1"/>
  <c r="V166" i="35"/>
  <c r="Y166" i="35" s="1"/>
  <c r="V54" i="35"/>
  <c r="Y54" i="35" s="1"/>
  <c r="O39" i="34" s="1"/>
  <c r="V145" i="35"/>
  <c r="Y145" i="35" s="1"/>
  <c r="O99" i="34" s="1"/>
  <c r="V126" i="35"/>
  <c r="Y126" i="35" s="1"/>
  <c r="V100" i="35"/>
  <c r="Y100" i="35" s="1"/>
  <c r="O70" i="34" s="1"/>
  <c r="V139" i="35"/>
  <c r="Y139" i="35" s="1"/>
  <c r="V74" i="35"/>
  <c r="Y74" i="35" s="1"/>
  <c r="O49" i="34" s="1"/>
  <c r="V72" i="35"/>
  <c r="Y72" i="35" s="1"/>
  <c r="O48" i="34" s="1"/>
  <c r="V24" i="35"/>
  <c r="Y24" i="35" s="1"/>
  <c r="V202" i="35"/>
  <c r="Y202" i="35" s="1"/>
  <c r="O140" i="34" s="1"/>
  <c r="V45" i="35"/>
  <c r="Y45" i="35" s="1"/>
  <c r="V193" i="35"/>
  <c r="Y193" i="35" s="1"/>
  <c r="V75" i="35"/>
  <c r="Y75" i="35" s="1"/>
  <c r="O50" i="34" s="1"/>
  <c r="V195" i="35"/>
  <c r="Y195" i="35" s="1"/>
  <c r="O135" i="34" s="1"/>
  <c r="V214" i="35"/>
  <c r="Y214" i="35" s="1"/>
  <c r="V111" i="35"/>
  <c r="Y111" i="35" s="1"/>
  <c r="O83" i="34" s="1"/>
  <c r="V110" i="35"/>
  <c r="Y110" i="35" s="1"/>
  <c r="O82" i="34" s="1"/>
  <c r="V56" i="35"/>
  <c r="Y56" i="35" s="1"/>
  <c r="O40" i="34" s="1"/>
  <c r="V239" i="35"/>
  <c r="Y239" i="35" s="1"/>
  <c r="O172" i="34" s="1"/>
  <c r="V21" i="35"/>
  <c r="Y21" i="35" s="1"/>
  <c r="O19" i="34" s="1"/>
  <c r="V162" i="35"/>
  <c r="Y162" i="35" s="1"/>
  <c r="O107" i="34" s="1"/>
  <c r="V188" i="35"/>
  <c r="Y188" i="35" s="1"/>
  <c r="V181" i="35"/>
  <c r="Y181" i="35" s="1"/>
  <c r="O121" i="34" s="1"/>
  <c r="V152" i="35"/>
  <c r="Y152" i="35" s="1"/>
  <c r="V147" i="35"/>
  <c r="Y147" i="35" s="1"/>
  <c r="O100" i="34" s="1"/>
  <c r="V178" i="35"/>
  <c r="Y178" i="35" s="1"/>
  <c r="O118" i="34" s="1"/>
  <c r="V53" i="35"/>
  <c r="Y53" i="35" s="1"/>
  <c r="V112" i="35"/>
  <c r="Y112" i="35" s="1"/>
  <c r="O84" i="34" s="1"/>
  <c r="V159" i="35"/>
  <c r="Y159" i="35" s="1"/>
  <c r="O105" i="34" s="1"/>
  <c r="V167" i="35"/>
  <c r="Y167" i="35" s="1"/>
  <c r="V216" i="35"/>
  <c r="Y216" i="35" s="1"/>
  <c r="V235" i="35"/>
  <c r="Y235" i="35" s="1"/>
  <c r="O169" i="34" s="1"/>
  <c r="V213" i="35"/>
  <c r="Y213" i="35" s="1"/>
  <c r="O151" i="34" s="1"/>
  <c r="V250" i="35"/>
  <c r="Y250" i="35" s="1"/>
  <c r="O182" i="34" s="1"/>
  <c r="V52" i="35"/>
  <c r="Y52" i="35" s="1"/>
  <c r="O38" i="34" s="1"/>
  <c r="V35" i="35"/>
  <c r="Y35" i="35" s="1"/>
  <c r="O26" i="34" s="1"/>
  <c r="V210" i="35"/>
  <c r="Y210" i="35" s="1"/>
  <c r="O149" i="34" s="1"/>
  <c r="V191" i="35"/>
  <c r="Y191" i="35" s="1"/>
  <c r="O132" i="34" s="1"/>
  <c r="V39" i="35"/>
  <c r="Y39" i="35" s="1"/>
  <c r="O29" i="34" s="1"/>
  <c r="V90" i="35"/>
  <c r="Y90" i="35" s="1"/>
  <c r="V226" i="35"/>
  <c r="Y226" i="35" s="1"/>
  <c r="O162" i="34" s="1"/>
  <c r="V246" i="35"/>
  <c r="Y246" i="35" s="1"/>
  <c r="V42" i="35"/>
  <c r="Y42" i="35" s="1"/>
  <c r="O32" i="34" s="1"/>
  <c r="V219" i="35"/>
  <c r="Y219" i="35" s="1"/>
  <c r="O155" i="34" s="1"/>
  <c r="V28" i="35"/>
  <c r="Y28" i="35" s="1"/>
  <c r="V175" i="35"/>
  <c r="Y175" i="35" s="1"/>
  <c r="O115" i="34" s="1"/>
  <c r="V165" i="35"/>
  <c r="Y165" i="35" s="1"/>
  <c r="V243" i="35"/>
  <c r="Y243" i="35" s="1"/>
  <c r="O176" i="34" s="1"/>
  <c r="V252" i="35"/>
  <c r="Y252" i="35" s="1"/>
  <c r="V140" i="35"/>
  <c r="Y140" i="35" s="1"/>
  <c r="V101" i="35"/>
  <c r="Y101" i="35" s="1"/>
  <c r="O72" i="34" s="1"/>
  <c r="V174" i="35"/>
  <c r="Y174" i="35" s="1"/>
  <c r="O114" i="34" s="1"/>
  <c r="V84" i="35"/>
  <c r="Y84" i="35" s="1"/>
  <c r="O57" i="34" s="1"/>
  <c r="V92" i="35"/>
  <c r="Y92" i="35" s="1"/>
  <c r="O64" i="34" s="1"/>
  <c r="V115" i="35"/>
  <c r="Y115" i="35" s="1"/>
  <c r="V212" i="35"/>
  <c r="Y212" i="35" s="1"/>
  <c r="V229" i="35"/>
  <c r="Y229" i="35" s="1"/>
  <c r="O164" i="34" s="1"/>
  <c r="V249" i="35"/>
  <c r="Y249" i="35" s="1"/>
  <c r="O181" i="34" s="1"/>
  <c r="V117" i="35"/>
  <c r="Y117" i="35" s="1"/>
  <c r="V66" i="35"/>
  <c r="Y66" i="35" s="1"/>
  <c r="V172" i="35"/>
  <c r="Y172" i="35" s="1"/>
  <c r="O113" i="34" s="1"/>
  <c r="V121" i="35"/>
  <c r="Y121" i="35" s="1"/>
  <c r="V234" i="35"/>
  <c r="Y234" i="35" s="1"/>
  <c r="O168" i="34" s="1"/>
  <c r="V200" i="35"/>
  <c r="Y200" i="35" s="1"/>
  <c r="O139" i="34" s="1"/>
  <c r="V86" i="35"/>
  <c r="Y86" i="35" s="1"/>
  <c r="O59" i="34" s="1"/>
  <c r="V233" i="35"/>
  <c r="Y233" i="35" s="1"/>
  <c r="V168" i="35"/>
  <c r="Y168" i="35" s="1"/>
  <c r="V41" i="35"/>
  <c r="Y41" i="35" s="1"/>
  <c r="O31" i="34" s="1"/>
  <c r="V29" i="35"/>
  <c r="Y29" i="35" s="1"/>
  <c r="O22" i="34" s="1"/>
  <c r="V201" i="35"/>
  <c r="Y201" i="35" s="1"/>
  <c r="V227" i="35"/>
  <c r="Y227" i="35" s="1"/>
  <c r="O163" i="34" s="1"/>
  <c r="V60" i="35"/>
  <c r="Y60" i="35" s="1"/>
  <c r="V238" i="35"/>
  <c r="Y238" i="35" s="1"/>
  <c r="O171" i="34" s="1"/>
  <c r="V157" i="35"/>
  <c r="Y157" i="35" s="1"/>
  <c r="O103" i="34" s="1"/>
  <c r="V204" i="35"/>
  <c r="Y204" i="35" s="1"/>
  <c r="O142" i="34" s="1"/>
  <c r="V244" i="35"/>
  <c r="Y244" i="35" s="1"/>
  <c r="O177" i="34" s="1"/>
  <c r="V179" i="35"/>
  <c r="Y179" i="35" s="1"/>
  <c r="O119" i="34" s="1"/>
  <c r="V81" i="35"/>
  <c r="Y81" i="35" s="1"/>
  <c r="O56" i="34" s="1"/>
  <c r="V46" i="35"/>
  <c r="Y46" i="35" s="1"/>
  <c r="O34" i="34" s="1"/>
  <c r="V151" i="35"/>
  <c r="Y151" i="35" s="1"/>
  <c r="V153" i="35"/>
  <c r="Y153" i="35" s="1"/>
  <c r="V119" i="35"/>
  <c r="Y119" i="35" s="1"/>
  <c r="O87" i="34" s="1"/>
  <c r="V19" i="35"/>
  <c r="Y19" i="35" s="1"/>
  <c r="O17" i="34" s="1"/>
  <c r="V25" i="35"/>
  <c r="Y25" i="35" s="1"/>
  <c r="O20" i="34" s="1"/>
  <c r="O13" i="34" l="1"/>
  <c r="Y11" i="35"/>
  <c r="V11" i="35"/>
  <c r="I83" i="34" l="1"/>
  <c r="I82" i="34"/>
  <c r="I189" i="34"/>
  <c r="I81" i="34"/>
  <c r="I162" i="34"/>
  <c r="I116" i="34"/>
  <c r="I115" i="34"/>
  <c r="I188" i="34"/>
  <c r="I114" i="34"/>
  <c r="I80" i="34"/>
  <c r="I161" i="34"/>
  <c r="I113" i="34"/>
  <c r="I160" i="34"/>
  <c r="I159" i="34"/>
  <c r="I112" i="34"/>
  <c r="I79" i="34"/>
  <c r="I111" i="34"/>
  <c r="I78" i="34"/>
  <c r="I110" i="34"/>
  <c r="I77" i="34"/>
  <c r="I158" i="34"/>
  <c r="I187" i="34"/>
  <c r="I186" i="34"/>
  <c r="I157" i="34"/>
  <c r="I109" i="34"/>
  <c r="I156" i="34"/>
  <c r="I43" i="34"/>
  <c r="I155" i="34"/>
  <c r="I154" i="34"/>
  <c r="I76" i="34"/>
  <c r="I153" i="34"/>
  <c r="I152" i="34"/>
  <c r="I75" i="34"/>
  <c r="I74" i="34"/>
  <c r="I73" i="34"/>
  <c r="I72" i="34"/>
  <c r="I42" i="34"/>
  <c r="I34" i="34"/>
  <c r="I151" i="34"/>
  <c r="I150" i="34"/>
  <c r="I149" i="34"/>
  <c r="I71" i="34"/>
  <c r="I148" i="34"/>
  <c r="I70" i="34"/>
  <c r="I69" i="34"/>
  <c r="I147" i="34"/>
  <c r="I146" i="34"/>
  <c r="I145" i="34"/>
  <c r="I185" i="34"/>
  <c r="I68" i="34"/>
  <c r="I67" i="34"/>
  <c r="I144" i="34"/>
  <c r="I143" i="34"/>
  <c r="I142" i="34"/>
  <c r="I141" i="34"/>
  <c r="I66" i="34"/>
  <c r="I140" i="34"/>
  <c r="I139" i="34"/>
  <c r="I138" i="34"/>
  <c r="I65" i="34"/>
  <c r="I137" i="34"/>
  <c r="I136" i="34"/>
  <c r="I184" i="34"/>
  <c r="I64" i="34"/>
  <c r="I63" i="34"/>
  <c r="I41" i="34"/>
  <c r="I135" i="34"/>
  <c r="I62" i="34"/>
  <c r="I61" i="34"/>
  <c r="I108" i="34"/>
  <c r="I107" i="34"/>
  <c r="I134" i="34"/>
  <c r="I106" i="34"/>
  <c r="I60" i="34"/>
  <c r="I59" i="34"/>
  <c r="I58" i="34"/>
  <c r="I57" i="34"/>
  <c r="I105" i="34"/>
  <c r="I104" i="34"/>
  <c r="I133" i="34"/>
  <c r="I132" i="34"/>
  <c r="I131" i="34"/>
  <c r="I103" i="34"/>
  <c r="I56" i="34"/>
  <c r="I183" i="34"/>
  <c r="I182" i="34"/>
  <c r="I55" i="34"/>
  <c r="I54" i="34"/>
  <c r="I53" i="34"/>
  <c r="I52" i="34"/>
  <c r="I51" i="34"/>
  <c r="I50" i="34"/>
  <c r="I130" i="34"/>
  <c r="I129" i="34"/>
  <c r="I128" i="34"/>
  <c r="I127" i="34"/>
  <c r="I102" i="34"/>
  <c r="I49" i="34"/>
  <c r="I126" i="34"/>
  <c r="I33" i="34"/>
  <c r="I181" i="34"/>
  <c r="I180" i="34"/>
  <c r="I179" i="34"/>
  <c r="I125" i="34"/>
  <c r="I124" i="34"/>
  <c r="I101" i="34"/>
  <c r="I178" i="34"/>
  <c r="I177" i="34"/>
  <c r="I176" i="34"/>
  <c r="I175" i="34"/>
  <c r="I174" i="34"/>
  <c r="I173" i="34"/>
  <c r="I100" i="34"/>
  <c r="I172" i="34"/>
  <c r="I99" i="34"/>
  <c r="I48" i="34"/>
  <c r="I98" i="34"/>
  <c r="I47" i="34"/>
  <c r="I46" i="34"/>
  <c r="I171" i="34"/>
  <c r="I170" i="34"/>
  <c r="I45" i="34"/>
  <c r="I123" i="34"/>
  <c r="I122" i="34"/>
  <c r="I44" i="34"/>
  <c r="I97" i="34"/>
  <c r="I121" i="34"/>
  <c r="I120" i="34"/>
  <c r="I169" i="34"/>
  <c r="I96" i="34"/>
  <c r="I32" i="34"/>
  <c r="I95" i="34"/>
  <c r="I94" i="34"/>
  <c r="I93" i="34"/>
  <c r="I92" i="34"/>
  <c r="I91" i="34"/>
  <c r="I168" i="34"/>
  <c r="I40" i="34"/>
  <c r="I90" i="34"/>
  <c r="I16" i="34"/>
  <c r="I119" i="34"/>
  <c r="I89" i="34"/>
  <c r="I88" i="34"/>
  <c r="I118" i="34"/>
  <c r="I167" i="34"/>
  <c r="I39" i="34"/>
  <c r="I166" i="34"/>
  <c r="I38" i="34"/>
  <c r="I87" i="34"/>
  <c r="I165" i="34"/>
  <c r="I31" i="34"/>
  <c r="I117" i="34"/>
  <c r="I30" i="34"/>
  <c r="I29" i="34"/>
  <c r="I23" i="34"/>
  <c r="I164" i="34"/>
  <c r="I15" i="34"/>
  <c r="I37" i="34"/>
  <c r="I28" i="34"/>
  <c r="I86" i="34"/>
  <c r="I22" i="34"/>
  <c r="I163" i="34"/>
  <c r="I14" i="34"/>
  <c r="I27" i="34"/>
  <c r="I26" i="34"/>
  <c r="I36" i="34"/>
  <c r="I85" i="34"/>
  <c r="I19" i="34"/>
  <c r="I84" i="34"/>
  <c r="I21" i="34"/>
  <c r="I25" i="34"/>
  <c r="I24" i="34"/>
  <c r="I18" i="34"/>
  <c r="I20" i="34"/>
  <c r="I35" i="34"/>
  <c r="I17" i="34"/>
  <c r="I13" i="34"/>
  <c r="H11" i="34"/>
  <c r="G11" i="34"/>
  <c r="F11" i="34"/>
  <c r="E11" i="34"/>
  <c r="AB10" i="34"/>
  <c r="AA10" i="34"/>
  <c r="Z10" i="34"/>
  <c r="O10" i="34" l="1"/>
  <c r="L11" i="34"/>
  <c r="I11" i="34"/>
  <c r="AB17" i="34"/>
  <c r="AB122" i="34"/>
  <c r="AA151" i="34"/>
  <c r="AB151" i="34"/>
  <c r="AB33" i="34"/>
  <c r="AB157" i="34"/>
  <c r="AA122" i="34"/>
  <c r="AA157" i="34"/>
  <c r="AB120" i="34"/>
  <c r="AA17" i="34"/>
  <c r="AA33" i="34"/>
  <c r="AA120" i="34"/>
  <c r="AB35" i="34"/>
  <c r="AB135" i="34"/>
  <c r="AA35" i="34"/>
  <c r="AB177" i="34"/>
  <c r="M27" i="34" l="1"/>
  <c r="M142" i="34"/>
  <c r="M13" i="34"/>
  <c r="Q13" i="34" s="1"/>
  <c r="M155" i="34"/>
  <c r="M169" i="34"/>
  <c r="M159" i="34"/>
  <c r="M120" i="34"/>
  <c r="M177" i="34"/>
  <c r="M154" i="34"/>
  <c r="M57" i="34"/>
  <c r="M90" i="34"/>
  <c r="M56" i="34"/>
  <c r="M101" i="34"/>
  <c r="M28" i="34"/>
  <c r="M171" i="34"/>
  <c r="M113" i="34"/>
  <c r="M40" i="34"/>
  <c r="M153" i="34"/>
  <c r="M86" i="34"/>
  <c r="M72" i="34"/>
  <c r="M36" i="34"/>
  <c r="M51" i="34"/>
  <c r="M140" i="34"/>
  <c r="M150" i="34"/>
  <c r="M20" i="34"/>
  <c r="M81" i="34"/>
  <c r="M156" i="34"/>
  <c r="M172" i="34"/>
  <c r="M125" i="34"/>
  <c r="M84" i="34"/>
  <c r="M135" i="34"/>
  <c r="M48" i="34"/>
  <c r="M173" i="34"/>
  <c r="M91" i="34"/>
  <c r="M32" i="34"/>
  <c r="M178" i="34"/>
  <c r="M64" i="34"/>
  <c r="M174" i="34"/>
  <c r="M30" i="34"/>
  <c r="M31" i="34"/>
  <c r="M168" i="34"/>
  <c r="M160" i="34"/>
  <c r="M83" i="34"/>
  <c r="M145" i="34"/>
  <c r="M63" i="34"/>
  <c r="M87" i="34"/>
  <c r="M100" i="34"/>
  <c r="M164" i="34"/>
  <c r="M116" i="34"/>
  <c r="M77" i="34"/>
  <c r="M181" i="34"/>
  <c r="M112" i="34"/>
  <c r="M130" i="34"/>
  <c r="M37" i="34"/>
  <c r="M180" i="34"/>
  <c r="M148" i="34"/>
  <c r="M186" i="34"/>
  <c r="M69" i="34"/>
  <c r="M82" i="34"/>
  <c r="M132" i="34"/>
  <c r="M50" i="34"/>
  <c r="M187" i="34"/>
  <c r="M127" i="34"/>
  <c r="M80" i="34"/>
  <c r="M115" i="34"/>
  <c r="M96" i="34"/>
  <c r="M52" i="34"/>
  <c r="M25" i="34"/>
  <c r="M24" i="34"/>
  <c r="M79" i="34"/>
  <c r="M134" i="34"/>
  <c r="M103" i="34"/>
  <c r="M17" i="34"/>
  <c r="M131" i="34"/>
  <c r="M118" i="34"/>
  <c r="M165" i="34"/>
  <c r="M34" i="34"/>
  <c r="M123" i="34"/>
  <c r="M45" i="34"/>
  <c r="M92" i="34"/>
  <c r="M147" i="34"/>
  <c r="M65" i="34"/>
  <c r="M167" i="34"/>
  <c r="M98" i="34"/>
  <c r="M16" i="34"/>
  <c r="M110" i="34"/>
  <c r="M66" i="34"/>
  <c r="M151" i="34"/>
  <c r="M188" i="34"/>
  <c r="M189" i="34"/>
  <c r="M143" i="34"/>
  <c r="M68" i="34"/>
  <c r="M106" i="34"/>
  <c r="M166" i="34"/>
  <c r="M139" i="34"/>
  <c r="M18" i="34"/>
  <c r="M124" i="34"/>
  <c r="M161" i="34"/>
  <c r="M183" i="34"/>
  <c r="M88" i="34"/>
  <c r="M54" i="34"/>
  <c r="M136" i="34"/>
  <c r="M53" i="34"/>
  <c r="M170" i="34"/>
  <c r="M163" i="34"/>
  <c r="M60" i="34"/>
  <c r="M62" i="34"/>
  <c r="M146" i="34"/>
  <c r="M38" i="34"/>
  <c r="M44" i="34"/>
  <c r="M158" i="34"/>
  <c r="M75" i="34"/>
  <c r="M182" i="34"/>
  <c r="M128" i="34"/>
  <c r="M67" i="34"/>
  <c r="M107" i="34"/>
  <c r="M109" i="34"/>
  <c r="M21" i="34"/>
  <c r="M184" i="34"/>
  <c r="M49" i="34"/>
  <c r="M99" i="34"/>
  <c r="M117" i="34"/>
  <c r="M46" i="34"/>
  <c r="M126" i="34"/>
  <c r="M105" i="34"/>
  <c r="M111" i="34"/>
  <c r="M73" i="34"/>
  <c r="M55" i="34"/>
  <c r="M137" i="34"/>
  <c r="M26" i="34"/>
  <c r="M85" i="34"/>
  <c r="M14" i="34"/>
  <c r="M185" i="34"/>
  <c r="M29" i="34"/>
  <c r="M61" i="34"/>
  <c r="M94" i="34"/>
  <c r="M78" i="34"/>
  <c r="M47" i="34"/>
  <c r="M175" i="34"/>
  <c r="M144" i="34"/>
  <c r="M59" i="34"/>
  <c r="M133" i="34"/>
  <c r="M122" i="34"/>
  <c r="M41" i="34"/>
  <c r="M22" i="34"/>
  <c r="M39" i="34"/>
  <c r="M43" i="34"/>
  <c r="M149" i="34"/>
  <c r="M176" i="34"/>
  <c r="M129" i="34"/>
  <c r="M157" i="34"/>
  <c r="M19" i="34"/>
  <c r="M152" i="34"/>
  <c r="M71" i="34"/>
  <c r="M102" i="34"/>
  <c r="M141" i="34"/>
  <c r="M35" i="34"/>
  <c r="M162" i="34"/>
  <c r="M23" i="34"/>
  <c r="M76" i="34"/>
  <c r="M74" i="34"/>
  <c r="M58" i="34"/>
  <c r="M95" i="34"/>
  <c r="M108" i="34"/>
  <c r="M70" i="34"/>
  <c r="M179" i="34"/>
  <c r="M93" i="34"/>
  <c r="M114" i="34"/>
  <c r="M89" i="34"/>
  <c r="M42" i="34"/>
  <c r="M104" i="34"/>
  <c r="M121" i="34"/>
  <c r="M138" i="34"/>
  <c r="M97" i="34"/>
  <c r="M119" i="34"/>
  <c r="M15" i="34"/>
  <c r="M11" i="34" l="1"/>
  <c r="AA123" i="34" l="1"/>
  <c r="AB123" i="34"/>
  <c r="AB164" i="34"/>
  <c r="AA164" i="34"/>
  <c r="Z164" i="34"/>
  <c r="AB152" i="34"/>
  <c r="AA152" i="34"/>
  <c r="AB25" i="34"/>
  <c r="AB104" i="34"/>
  <c r="AA104" i="34"/>
  <c r="Z104" i="34"/>
  <c r="AB69" i="34"/>
  <c r="AA69" i="34"/>
  <c r="AA30" i="34"/>
  <c r="AB30" i="34"/>
  <c r="Z30" i="34"/>
  <c r="AA22" i="34"/>
  <c r="AB22" i="34"/>
  <c r="AB18" i="34"/>
  <c r="AA18" i="34"/>
  <c r="Z35" i="34"/>
  <c r="AA86" i="34"/>
  <c r="AB86" i="34"/>
  <c r="AB121" i="34"/>
  <c r="AA121" i="34"/>
  <c r="AB16" i="34"/>
  <c r="AB125" i="34"/>
  <c r="AA125" i="34"/>
  <c r="AB118" i="34"/>
  <c r="AA118" i="34"/>
  <c r="Z33" i="34"/>
  <c r="AA135" i="34"/>
  <c r="AA20" i="34"/>
  <c r="AB20" i="34"/>
  <c r="Z20" i="34"/>
  <c r="AA19" i="34"/>
  <c r="AB19" i="34"/>
  <c r="Z19" i="34"/>
  <c r="AA119" i="34"/>
  <c r="AB119" i="34"/>
  <c r="AB27" i="34"/>
  <c r="E8" i="31" l="1"/>
  <c r="E14" i="31" s="1"/>
  <c r="G121" i="31"/>
  <c r="M121" i="31"/>
  <c r="J121" i="31"/>
  <c r="G120" i="31"/>
  <c r="M120" i="31"/>
  <c r="J120" i="31"/>
  <c r="G269" i="31"/>
  <c r="M269" i="31"/>
  <c r="G119" i="31"/>
  <c r="M119" i="31"/>
  <c r="J119" i="31"/>
  <c r="G238" i="31"/>
  <c r="M238" i="31"/>
  <c r="J238" i="31"/>
  <c r="G187" i="31"/>
  <c r="M187" i="31"/>
  <c r="M186" i="31"/>
  <c r="J186" i="31"/>
  <c r="G268" i="31"/>
  <c r="M268" i="31"/>
  <c r="J268" i="31"/>
  <c r="G185" i="31"/>
  <c r="M185" i="31"/>
  <c r="J185" i="31"/>
  <c r="G118" i="31"/>
  <c r="M118" i="31"/>
  <c r="G237" i="31"/>
  <c r="M237" i="31"/>
  <c r="J237" i="31"/>
  <c r="G184" i="31"/>
  <c r="M184" i="31"/>
  <c r="J184" i="31"/>
  <c r="G183" i="31"/>
  <c r="M183" i="31"/>
  <c r="J183" i="31"/>
  <c r="G182" i="31"/>
  <c r="M182" i="31"/>
  <c r="J182" i="31"/>
  <c r="G236" i="31"/>
  <c r="J236" i="31"/>
  <c r="G235" i="31"/>
  <c r="M235" i="31"/>
  <c r="J235" i="31"/>
  <c r="G181" i="31"/>
  <c r="M181" i="31"/>
  <c r="J181" i="31"/>
  <c r="G117" i="31"/>
  <c r="M117" i="31"/>
  <c r="G116" i="31"/>
  <c r="M116" i="31"/>
  <c r="G180" i="31"/>
  <c r="M180" i="31"/>
  <c r="J180" i="31"/>
  <c r="G115" i="31"/>
  <c r="M115" i="31"/>
  <c r="G179" i="31"/>
  <c r="M179" i="31"/>
  <c r="G114" i="31"/>
  <c r="J114" i="31"/>
  <c r="M234" i="31"/>
  <c r="J234" i="31"/>
  <c r="G267" i="31"/>
  <c r="M267" i="31"/>
  <c r="M266" i="31"/>
  <c r="J266" i="31"/>
  <c r="G233" i="31"/>
  <c r="M233" i="31"/>
  <c r="G232" i="31"/>
  <c r="M232" i="31"/>
  <c r="M74" i="31"/>
  <c r="G231" i="31"/>
  <c r="M231" i="31"/>
  <c r="G230" i="31"/>
  <c r="M230" i="31"/>
  <c r="G113" i="31"/>
  <c r="M113" i="31"/>
  <c r="G229" i="31"/>
  <c r="M229" i="31"/>
  <c r="J229" i="31"/>
  <c r="G73" i="31"/>
  <c r="J73" i="31"/>
  <c r="G228" i="31"/>
  <c r="M228" i="31"/>
  <c r="G112" i="31"/>
  <c r="M112" i="31"/>
  <c r="J112" i="31"/>
  <c r="G227" i="31"/>
  <c r="M227" i="31"/>
  <c r="G111" i="31"/>
  <c r="M111" i="31"/>
  <c r="G226" i="31"/>
  <c r="J226" i="31"/>
  <c r="G110" i="31"/>
  <c r="M110" i="31"/>
  <c r="J110" i="31"/>
  <c r="G109" i="31"/>
  <c r="M109" i="31"/>
  <c r="J109" i="31"/>
  <c r="G108" i="31"/>
  <c r="M108" i="31"/>
  <c r="J108" i="31"/>
  <c r="G72" i="31"/>
  <c r="M72" i="31"/>
  <c r="J72" i="31"/>
  <c r="G53" i="31"/>
  <c r="M53" i="31"/>
  <c r="J53" i="31"/>
  <c r="G225" i="31"/>
  <c r="M225" i="31"/>
  <c r="G224" i="31"/>
  <c r="M224" i="31"/>
  <c r="J224" i="31"/>
  <c r="G223" i="31"/>
  <c r="J223" i="31"/>
  <c r="G178" i="31"/>
  <c r="M178" i="31"/>
  <c r="G177" i="31"/>
  <c r="M177" i="31"/>
  <c r="J177" i="31"/>
  <c r="G176" i="31"/>
  <c r="M176" i="31"/>
  <c r="J176" i="31"/>
  <c r="G107" i="31"/>
  <c r="M107" i="31"/>
  <c r="G222" i="31"/>
  <c r="M222" i="31"/>
  <c r="J222" i="31"/>
  <c r="M106" i="31"/>
  <c r="G105" i="31"/>
  <c r="M105" i="31"/>
  <c r="G221" i="31"/>
  <c r="J221" i="31"/>
  <c r="G220" i="31"/>
  <c r="M220" i="31"/>
  <c r="J220" i="31"/>
  <c r="G219" i="31"/>
  <c r="M219" i="31"/>
  <c r="J219" i="31"/>
  <c r="G265" i="31"/>
  <c r="M265" i="31"/>
  <c r="J265" i="31"/>
  <c r="G104" i="31"/>
  <c r="M104" i="31"/>
  <c r="G103" i="31"/>
  <c r="M103" i="31"/>
  <c r="J103" i="31"/>
  <c r="M218" i="31"/>
  <c r="G217" i="31"/>
  <c r="M217" i="31"/>
  <c r="G102" i="31"/>
  <c r="J102" i="31"/>
  <c r="G216" i="31"/>
  <c r="M216" i="31"/>
  <c r="J216" i="31"/>
  <c r="G215" i="31"/>
  <c r="M215" i="31"/>
  <c r="J215" i="31"/>
  <c r="G101" i="31"/>
  <c r="M101" i="31"/>
  <c r="J101" i="31"/>
  <c r="G214" i="31"/>
  <c r="M214" i="31"/>
  <c r="G213" i="31"/>
  <c r="M213" i="31"/>
  <c r="J213" i="31"/>
  <c r="G212" i="31"/>
  <c r="M212" i="31"/>
  <c r="G211" i="31"/>
  <c r="M211" i="31"/>
  <c r="G100" i="31"/>
  <c r="J100" i="31"/>
  <c r="G210" i="31"/>
  <c r="M210" i="31"/>
  <c r="J210" i="31"/>
  <c r="G175" i="31"/>
  <c r="M175" i="31"/>
  <c r="J175" i="31"/>
  <c r="G209" i="31"/>
  <c r="M209" i="31"/>
  <c r="J209" i="31"/>
  <c r="G99" i="31"/>
  <c r="M99" i="31"/>
  <c r="G264" i="31"/>
  <c r="M264" i="31"/>
  <c r="J264" i="31"/>
  <c r="M98" i="31"/>
  <c r="G97" i="31"/>
  <c r="M97" i="31"/>
  <c r="G208" i="31"/>
  <c r="M208" i="31"/>
  <c r="G52" i="31"/>
  <c r="M52" i="31"/>
  <c r="J52" i="31"/>
  <c r="G96" i="31"/>
  <c r="M96" i="31"/>
  <c r="J96" i="31"/>
  <c r="G174" i="31"/>
  <c r="M174" i="31"/>
  <c r="J174" i="31"/>
  <c r="G71" i="31"/>
  <c r="M71" i="31"/>
  <c r="G207" i="31"/>
  <c r="M207" i="31"/>
  <c r="J207" i="31"/>
  <c r="G95" i="31"/>
  <c r="M95" i="31"/>
  <c r="G173" i="31"/>
  <c r="M173" i="31"/>
  <c r="G70" i="31"/>
  <c r="M70" i="31"/>
  <c r="G69" i="31"/>
  <c r="M69" i="31"/>
  <c r="J69" i="31"/>
  <c r="G172" i="31"/>
  <c r="M172" i="31"/>
  <c r="J172" i="31"/>
  <c r="G206" i="31"/>
  <c r="M206" i="31"/>
  <c r="J206" i="31"/>
  <c r="G171" i="31"/>
  <c r="M171" i="31"/>
  <c r="M170" i="31"/>
  <c r="J170" i="31"/>
  <c r="G94" i="31"/>
  <c r="M94" i="31"/>
  <c r="G205" i="31"/>
  <c r="M205" i="31"/>
  <c r="G93" i="31"/>
  <c r="M93" i="31"/>
  <c r="G68" i="31"/>
  <c r="M68" i="31"/>
  <c r="J68" i="31"/>
  <c r="G92" i="31"/>
  <c r="M92" i="31"/>
  <c r="J92" i="31"/>
  <c r="G204" i="31"/>
  <c r="M204" i="31"/>
  <c r="J204" i="31"/>
  <c r="G91" i="31"/>
  <c r="M91" i="31"/>
  <c r="G169" i="31"/>
  <c r="M169" i="31"/>
  <c r="J169" i="31"/>
  <c r="G168" i="31"/>
  <c r="M168" i="31"/>
  <c r="M90" i="31"/>
  <c r="G203" i="31"/>
  <c r="M203" i="31"/>
  <c r="M202" i="31"/>
  <c r="J202" i="31"/>
  <c r="G89" i="31"/>
  <c r="M89" i="31"/>
  <c r="J89" i="31"/>
  <c r="G167" i="31"/>
  <c r="M167" i="31"/>
  <c r="J167" i="31"/>
  <c r="G88" i="31"/>
  <c r="M88" i="31"/>
  <c r="G263" i="31"/>
  <c r="M263" i="31"/>
  <c r="J263" i="31"/>
  <c r="G262" i="31"/>
  <c r="M262" i="31"/>
  <c r="G87" i="31"/>
  <c r="M87" i="31"/>
  <c r="G86" i="31"/>
  <c r="M86" i="31"/>
  <c r="G85" i="31"/>
  <c r="M85" i="31"/>
  <c r="J85" i="31"/>
  <c r="M84" i="31"/>
  <c r="J84" i="31"/>
  <c r="G83" i="31"/>
  <c r="M83" i="31"/>
  <c r="J83" i="31"/>
  <c r="G82" i="31"/>
  <c r="M82" i="31"/>
  <c r="G201" i="31"/>
  <c r="M201" i="31"/>
  <c r="J201" i="31"/>
  <c r="G67" i="31"/>
  <c r="M67" i="31"/>
  <c r="G166" i="31"/>
  <c r="M166" i="31"/>
  <c r="G200" i="31"/>
  <c r="M200" i="31"/>
  <c r="G199" i="31"/>
  <c r="M199" i="31"/>
  <c r="J199" i="31"/>
  <c r="G198" i="31"/>
  <c r="M198" i="31"/>
  <c r="J198" i="31"/>
  <c r="G197" i="31"/>
  <c r="M197" i="31"/>
  <c r="J197" i="31"/>
  <c r="G165" i="31"/>
  <c r="M165" i="31"/>
  <c r="G81" i="31"/>
  <c r="M81" i="31"/>
  <c r="J81" i="31"/>
  <c r="G51" i="31"/>
  <c r="M51" i="31"/>
  <c r="G164" i="31"/>
  <c r="M164" i="31"/>
  <c r="G261" i="31"/>
  <c r="M261" i="31"/>
  <c r="M66" i="31"/>
  <c r="J66" i="31"/>
  <c r="M80" i="31"/>
  <c r="J80" i="31"/>
  <c r="G163" i="31"/>
  <c r="M163" i="31"/>
  <c r="J163" i="31"/>
  <c r="G162" i="31"/>
  <c r="M162" i="31"/>
  <c r="J162" i="31"/>
  <c r="G161" i="31"/>
  <c r="M161" i="31"/>
  <c r="J161" i="31"/>
  <c r="G260" i="31"/>
  <c r="M260" i="31"/>
  <c r="G160" i="31"/>
  <c r="M160" i="31"/>
  <c r="G159" i="31"/>
  <c r="M159" i="31"/>
  <c r="G259" i="31"/>
  <c r="M259" i="31"/>
  <c r="J259" i="31"/>
  <c r="G196" i="31"/>
  <c r="M196" i="31"/>
  <c r="J196" i="31"/>
  <c r="G258" i="31"/>
  <c r="M258" i="31"/>
  <c r="J258" i="31"/>
  <c r="G195" i="31"/>
  <c r="M195" i="31"/>
  <c r="G158" i="31"/>
  <c r="J158" i="31"/>
  <c r="G257" i="31"/>
  <c r="M257" i="31"/>
  <c r="G65" i="31"/>
  <c r="M65" i="31"/>
  <c r="G256" i="31"/>
  <c r="M256" i="31"/>
  <c r="G255" i="31"/>
  <c r="M255" i="31"/>
  <c r="J255" i="31"/>
  <c r="G254" i="31"/>
  <c r="M254" i="31"/>
  <c r="J254" i="31"/>
  <c r="G253" i="31"/>
  <c r="M253" i="31"/>
  <c r="J253" i="31"/>
  <c r="G252" i="31"/>
  <c r="M252" i="31"/>
  <c r="G157" i="31"/>
  <c r="M157" i="31"/>
  <c r="J157" i="31"/>
  <c r="G251" i="31"/>
  <c r="M251" i="31"/>
  <c r="G156" i="31"/>
  <c r="M156" i="31"/>
  <c r="G155" i="31"/>
  <c r="M155" i="31"/>
  <c r="G79" i="31"/>
  <c r="M79" i="31"/>
  <c r="J79" i="31"/>
  <c r="M31" i="31"/>
  <c r="J31" i="31"/>
  <c r="M154" i="31"/>
  <c r="J154" i="31"/>
  <c r="G153" i="31"/>
  <c r="M153" i="31"/>
  <c r="G78" i="31"/>
  <c r="M78" i="31"/>
  <c r="J78" i="31"/>
  <c r="G50" i="31"/>
  <c r="M50" i="31"/>
  <c r="G64" i="31"/>
  <c r="M64" i="31"/>
  <c r="G77" i="31"/>
  <c r="M77" i="31"/>
  <c r="G250" i="31"/>
  <c r="M250" i="31"/>
  <c r="G249" i="31"/>
  <c r="M249" i="31"/>
  <c r="J249" i="31"/>
  <c r="G76" i="31"/>
  <c r="M76" i="31"/>
  <c r="J76" i="31"/>
  <c r="G194" i="31"/>
  <c r="M194" i="31"/>
  <c r="J194" i="31"/>
  <c r="G193" i="31"/>
  <c r="M193" i="31"/>
  <c r="J193" i="31"/>
  <c r="G75" i="31"/>
  <c r="M75" i="31"/>
  <c r="G152" i="31"/>
  <c r="M152" i="31"/>
  <c r="G151" i="31"/>
  <c r="M151" i="31"/>
  <c r="G150" i="31"/>
  <c r="M150" i="31"/>
  <c r="J150" i="31"/>
  <c r="G192" i="31"/>
  <c r="M192" i="31"/>
  <c r="J192" i="31"/>
  <c r="G191" i="31"/>
  <c r="M191" i="31"/>
  <c r="J191" i="31"/>
  <c r="G248" i="31"/>
  <c r="M248" i="31"/>
  <c r="G149" i="31"/>
  <c r="M149" i="31"/>
  <c r="J149" i="31"/>
  <c r="G148" i="31"/>
  <c r="M148" i="31"/>
  <c r="G30" i="31"/>
  <c r="M30" i="31"/>
  <c r="G147" i="31"/>
  <c r="M147" i="31"/>
  <c r="G29" i="31"/>
  <c r="M29" i="31"/>
  <c r="J29" i="31"/>
  <c r="M247" i="31"/>
  <c r="J247" i="31"/>
  <c r="G146" i="31"/>
  <c r="M146" i="31"/>
  <c r="J146" i="31"/>
  <c r="G49" i="31"/>
  <c r="J49" i="31"/>
  <c r="G145" i="31"/>
  <c r="M145" i="31"/>
  <c r="J145" i="31"/>
  <c r="G144" i="31"/>
  <c r="M144" i="31"/>
  <c r="G143" i="31"/>
  <c r="M143" i="31"/>
  <c r="G142" i="31"/>
  <c r="M142" i="31"/>
  <c r="G38" i="31"/>
  <c r="M38" i="31"/>
  <c r="J38" i="31"/>
  <c r="M141" i="31"/>
  <c r="J141" i="31"/>
  <c r="G140" i="31"/>
  <c r="M140" i="31"/>
  <c r="J140" i="31"/>
  <c r="G139" i="31"/>
  <c r="J139" i="31"/>
  <c r="G246" i="31"/>
  <c r="M246" i="31"/>
  <c r="J246" i="31"/>
  <c r="G245" i="31"/>
  <c r="M245" i="31"/>
  <c r="M138" i="31"/>
  <c r="G63" i="31"/>
  <c r="M63" i="31"/>
  <c r="G137" i="31"/>
  <c r="M137" i="31"/>
  <c r="J137" i="31"/>
  <c r="M25" i="31"/>
  <c r="J25" i="31"/>
  <c r="G136" i="31"/>
  <c r="M136" i="31"/>
  <c r="J136" i="31"/>
  <c r="G190" i="31"/>
  <c r="J190" i="31"/>
  <c r="G135" i="31"/>
  <c r="M135" i="31"/>
  <c r="J135" i="31"/>
  <c r="G134" i="31"/>
  <c r="M134" i="31"/>
  <c r="G133" i="31"/>
  <c r="M133" i="31"/>
  <c r="G62" i="31"/>
  <c r="M62" i="31"/>
  <c r="G189" i="31"/>
  <c r="M189" i="31"/>
  <c r="M244" i="31"/>
  <c r="J244" i="31"/>
  <c r="G132" i="31"/>
  <c r="M132" i="31"/>
  <c r="J132" i="31"/>
  <c r="G61" i="31"/>
  <c r="J61" i="31"/>
  <c r="G60" i="31"/>
  <c r="M60" i="31"/>
  <c r="J60" i="31"/>
  <c r="G243" i="31"/>
  <c r="M243" i="31"/>
  <c r="G131" i="31"/>
  <c r="M131" i="31"/>
  <c r="G59" i="31"/>
  <c r="M59" i="31"/>
  <c r="M130" i="31"/>
  <c r="M129" i="31"/>
  <c r="J129" i="31"/>
  <c r="G242" i="31"/>
  <c r="M242" i="31"/>
  <c r="J242" i="31"/>
  <c r="G128" i="31"/>
  <c r="J128" i="31"/>
  <c r="G48" i="31"/>
  <c r="M48" i="31"/>
  <c r="J48" i="31"/>
  <c r="G188" i="31"/>
  <c r="M188" i="31"/>
  <c r="G47" i="31"/>
  <c r="M47" i="31"/>
  <c r="G46" i="31"/>
  <c r="M46" i="31"/>
  <c r="G37" i="31"/>
  <c r="M37" i="31"/>
  <c r="M241" i="31"/>
  <c r="J241" i="31"/>
  <c r="G24" i="31"/>
  <c r="M24" i="31"/>
  <c r="J24" i="31"/>
  <c r="G127" i="31"/>
  <c r="J127" i="31"/>
  <c r="G126" i="31"/>
  <c r="M126" i="31"/>
  <c r="J126" i="31"/>
  <c r="G240" i="31"/>
  <c r="M240" i="31"/>
  <c r="M58" i="31"/>
  <c r="G125" i="31"/>
  <c r="M125" i="31"/>
  <c r="G45" i="31"/>
  <c r="M45" i="31"/>
  <c r="M124" i="31"/>
  <c r="J124" i="31"/>
  <c r="G36" i="31"/>
  <c r="M36" i="31"/>
  <c r="J36" i="31"/>
  <c r="G35" i="31"/>
  <c r="J35" i="31"/>
  <c r="G239" i="31"/>
  <c r="M239" i="31"/>
  <c r="J239" i="31"/>
  <c r="G23" i="31"/>
  <c r="M23" i="31"/>
  <c r="G44" i="31"/>
  <c r="M44" i="31"/>
  <c r="G43" i="31"/>
  <c r="M43" i="31"/>
  <c r="M42" i="31"/>
  <c r="M57" i="31"/>
  <c r="J57" i="31"/>
  <c r="G123" i="31"/>
  <c r="M123" i="31"/>
  <c r="J123" i="31"/>
  <c r="G56" i="31"/>
  <c r="J56" i="31"/>
  <c r="M34" i="31"/>
  <c r="J34" i="31"/>
  <c r="G28" i="31"/>
  <c r="M28" i="31"/>
  <c r="G22" i="31"/>
  <c r="M22" i="31"/>
  <c r="G55" i="31"/>
  <c r="M55" i="31"/>
  <c r="M122" i="31"/>
  <c r="M33" i="31"/>
  <c r="J33" i="31"/>
  <c r="G41" i="31"/>
  <c r="M41" i="31"/>
  <c r="J41" i="31"/>
  <c r="G40" i="31"/>
  <c r="J40" i="31"/>
  <c r="G21" i="31"/>
  <c r="M21" i="31"/>
  <c r="J21" i="31"/>
  <c r="G27" i="31"/>
  <c r="G32" i="31"/>
  <c r="M32" i="31"/>
  <c r="G39" i="31"/>
  <c r="M39" i="31"/>
  <c r="G54" i="31"/>
  <c r="M54" i="31"/>
  <c r="M26" i="31"/>
  <c r="J26" i="31"/>
  <c r="G20" i="31"/>
  <c r="M20" i="31"/>
  <c r="J20" i="31"/>
  <c r="P242" i="31" l="1"/>
  <c r="P167" i="31"/>
  <c r="P258" i="31"/>
  <c r="P108" i="31"/>
  <c r="P209" i="31"/>
  <c r="P110" i="31"/>
  <c r="P191" i="31"/>
  <c r="P210" i="31"/>
  <c r="P178" i="31"/>
  <c r="P158" i="31"/>
  <c r="J77" i="31"/>
  <c r="J261" i="31"/>
  <c r="J67" i="31"/>
  <c r="J93" i="31"/>
  <c r="J95" i="31"/>
  <c r="G98" i="31"/>
  <c r="J106" i="31"/>
  <c r="G74" i="31"/>
  <c r="J233" i="31"/>
  <c r="M236" i="31"/>
  <c r="P184" i="31"/>
  <c r="M49" i="31"/>
  <c r="J144" i="31"/>
  <c r="P247" i="31"/>
  <c r="J30" i="31"/>
  <c r="J248" i="31"/>
  <c r="J65" i="31"/>
  <c r="J195" i="31"/>
  <c r="P84" i="31"/>
  <c r="J87" i="31"/>
  <c r="J88" i="31"/>
  <c r="G90" i="31"/>
  <c r="J97" i="31"/>
  <c r="J99" i="31"/>
  <c r="M102" i="31"/>
  <c r="J231" i="31"/>
  <c r="J250" i="31"/>
  <c r="M35" i="31"/>
  <c r="J240" i="31"/>
  <c r="M128" i="31"/>
  <c r="J122" i="31"/>
  <c r="J45" i="31"/>
  <c r="P244" i="31"/>
  <c r="J39" i="31"/>
  <c r="J43" i="31"/>
  <c r="G241" i="31"/>
  <c r="J62" i="31"/>
  <c r="J245" i="31"/>
  <c r="G247" i="31"/>
  <c r="J151" i="31"/>
  <c r="J50" i="31"/>
  <c r="J159" i="31"/>
  <c r="J51" i="31"/>
  <c r="G84" i="31"/>
  <c r="J203" i="31"/>
  <c r="J94" i="31"/>
  <c r="G170" i="31"/>
  <c r="G106" i="31"/>
  <c r="J267" i="31"/>
  <c r="G234" i="31"/>
  <c r="G244" i="31"/>
  <c r="J178" i="31"/>
  <c r="P241" i="31"/>
  <c r="J130" i="31"/>
  <c r="G57" i="31"/>
  <c r="J46" i="31"/>
  <c r="G122" i="31"/>
  <c r="J22" i="31"/>
  <c r="J58" i="31"/>
  <c r="G130" i="31"/>
  <c r="J131" i="31"/>
  <c r="P141" i="31"/>
  <c r="J143" i="31"/>
  <c r="P31" i="31"/>
  <c r="J156" i="31"/>
  <c r="J252" i="31"/>
  <c r="J166" i="31"/>
  <c r="J82" i="31"/>
  <c r="J173" i="31"/>
  <c r="J71" i="31"/>
  <c r="M100" i="31"/>
  <c r="J105" i="31"/>
  <c r="J107" i="31"/>
  <c r="M226" i="31"/>
  <c r="P112" i="31"/>
  <c r="P229" i="31"/>
  <c r="J232" i="31"/>
  <c r="G34" i="31"/>
  <c r="P57" i="31"/>
  <c r="M56" i="31"/>
  <c r="J23" i="31"/>
  <c r="M127" i="31"/>
  <c r="J188" i="31"/>
  <c r="M61" i="31"/>
  <c r="J134" i="31"/>
  <c r="P49" i="31"/>
  <c r="J147" i="31"/>
  <c r="J75" i="31"/>
  <c r="G31" i="31"/>
  <c r="J256" i="31"/>
  <c r="J260" i="31"/>
  <c r="G66" i="31"/>
  <c r="J86" i="31"/>
  <c r="J168" i="31"/>
  <c r="J208" i="31"/>
  <c r="J212" i="31"/>
  <c r="G218" i="31"/>
  <c r="J227" i="31"/>
  <c r="J230" i="31"/>
  <c r="G186" i="31"/>
  <c r="M158" i="31"/>
  <c r="J251" i="31"/>
  <c r="P26" i="31"/>
  <c r="J27" i="31"/>
  <c r="J54" i="31"/>
  <c r="M27" i="31"/>
  <c r="P33" i="31"/>
  <c r="J42" i="31"/>
  <c r="P124" i="31"/>
  <c r="G58" i="31"/>
  <c r="P129" i="31"/>
  <c r="J189" i="31"/>
  <c r="P25" i="31"/>
  <c r="J64" i="31"/>
  <c r="J153" i="31"/>
  <c r="G154" i="31"/>
  <c r="P80" i="31"/>
  <c r="J164" i="31"/>
  <c r="J165" i="31"/>
  <c r="P92" i="31"/>
  <c r="J205" i="31"/>
  <c r="J171" i="31"/>
  <c r="P264" i="31"/>
  <c r="P215" i="31"/>
  <c r="J217" i="31"/>
  <c r="J104" i="31"/>
  <c r="M223" i="31"/>
  <c r="P53" i="31"/>
  <c r="M73" i="31"/>
  <c r="J218" i="31"/>
  <c r="M40" i="31"/>
  <c r="J28" i="31"/>
  <c r="J63" i="31"/>
  <c r="G33" i="31"/>
  <c r="J55" i="31"/>
  <c r="G124" i="31"/>
  <c r="J59" i="31"/>
  <c r="G25" i="31"/>
  <c r="M139" i="31"/>
  <c r="J142" i="31"/>
  <c r="J148" i="31"/>
  <c r="J155" i="31"/>
  <c r="J257" i="31"/>
  <c r="G80" i="31"/>
  <c r="J200" i="31"/>
  <c r="J262" i="31"/>
  <c r="G202" i="31"/>
  <c r="J70" i="31"/>
  <c r="J98" i="31"/>
  <c r="J225" i="31"/>
  <c r="M114" i="31"/>
  <c r="P181" i="31"/>
  <c r="P268" i="31"/>
  <c r="G141" i="31"/>
  <c r="J37" i="31"/>
  <c r="J243" i="31"/>
  <c r="M190" i="31"/>
  <c r="J125" i="31"/>
  <c r="G129" i="31"/>
  <c r="J32" i="31"/>
  <c r="G42" i="31"/>
  <c r="J44" i="31"/>
  <c r="J47" i="31"/>
  <c r="J133" i="31"/>
  <c r="G138" i="31"/>
  <c r="J152" i="31"/>
  <c r="J160" i="31"/>
  <c r="J90" i="31"/>
  <c r="J91" i="31"/>
  <c r="J211" i="31"/>
  <c r="J214" i="31"/>
  <c r="M221" i="31"/>
  <c r="P113" i="31"/>
  <c r="G266" i="31"/>
  <c r="J115" i="31"/>
  <c r="J117" i="31"/>
  <c r="J138" i="31"/>
  <c r="J113" i="31"/>
  <c r="J111" i="31"/>
  <c r="J116" i="31"/>
  <c r="J118" i="31"/>
  <c r="J269" i="31"/>
  <c r="J74" i="31"/>
  <c r="J228" i="31"/>
  <c r="J187" i="31"/>
  <c r="J179" i="31"/>
  <c r="Q49" i="31"/>
  <c r="Q242" i="31"/>
  <c r="Q178" i="31"/>
  <c r="Q258" i="31"/>
  <c r="Q210" i="31"/>
  <c r="Q184" i="31"/>
  <c r="Q53" i="31"/>
  <c r="Q108" i="31"/>
  <c r="Q241" i="31"/>
  <c r="Q229" i="31"/>
  <c r="Q247" i="31"/>
  <c r="Q167" i="31"/>
  <c r="Q113" i="31" l="1"/>
  <c r="Q244" i="31"/>
  <c r="Q31" i="31"/>
  <c r="Q110" i="31"/>
  <c r="Q124" i="31"/>
  <c r="P250" i="31"/>
  <c r="Q250" i="31"/>
  <c r="P185" i="31"/>
  <c r="Q185" i="31"/>
  <c r="Q191" i="31"/>
  <c r="Q84" i="31"/>
  <c r="Q80" i="31"/>
  <c r="Q92" i="31"/>
  <c r="M18" i="31"/>
  <c r="Q209" i="31"/>
  <c r="J18" i="31"/>
  <c r="F18" i="31"/>
  <c r="Q57" i="31"/>
  <c r="Q215" i="31"/>
  <c r="Q264" i="31"/>
  <c r="Q25" i="31"/>
  <c r="P234" i="31"/>
  <c r="Q158" i="31"/>
  <c r="Q141" i="31"/>
  <c r="Q181" i="31"/>
  <c r="Q268" i="31"/>
  <c r="L18" i="31"/>
  <c r="I18" i="31"/>
  <c r="Q33" i="31"/>
  <c r="Q112" i="31"/>
  <c r="Q26" i="31"/>
  <c r="G26" i="31"/>
  <c r="G18" i="31" s="1"/>
  <c r="Q129" i="31"/>
  <c r="Q234" i="31" l="1"/>
  <c r="P36" i="31"/>
  <c r="Q36" i="31"/>
  <c r="P119" i="31"/>
  <c r="Q119" i="31"/>
  <c r="P163" i="31"/>
  <c r="Q163" i="31"/>
  <c r="P136" i="31"/>
  <c r="Q136" i="31"/>
  <c r="P76" i="31"/>
  <c r="Q76" i="31"/>
  <c r="P197" i="31"/>
  <c r="Q197" i="31"/>
  <c r="P140" i="31"/>
  <c r="Q140" i="31"/>
  <c r="P101" i="31"/>
  <c r="Q101" i="31"/>
  <c r="P41" i="31"/>
  <c r="Q41" i="31"/>
  <c r="P180" i="31"/>
  <c r="Q180" i="31"/>
  <c r="P218" i="31"/>
  <c r="Q218" i="31"/>
  <c r="P204" i="31"/>
  <c r="Q204" i="31"/>
  <c r="P165" i="31"/>
  <c r="Q165" i="31"/>
  <c r="P232" i="31"/>
  <c r="Q232" i="31"/>
  <c r="P198" i="31"/>
  <c r="Q198" i="31"/>
  <c r="P54" i="31"/>
  <c r="Q54" i="31"/>
  <c r="P81" i="31"/>
  <c r="Q81" i="31"/>
  <c r="P157" i="31"/>
  <c r="Q157" i="31"/>
  <c r="P114" i="31"/>
  <c r="Q114" i="31"/>
  <c r="P267" i="31"/>
  <c r="Q267" i="31"/>
  <c r="P133" i="31"/>
  <c r="Q133" i="31"/>
  <c r="P159" i="31"/>
  <c r="Q159" i="31"/>
  <c r="P150" i="31"/>
  <c r="Q150" i="31"/>
  <c r="P99" i="31"/>
  <c r="Q99" i="31"/>
  <c r="P66" i="31"/>
  <c r="Q66" i="31"/>
  <c r="P265" i="31"/>
  <c r="Q265" i="31"/>
  <c r="P22" i="31"/>
  <c r="Q22" i="31"/>
  <c r="P75" i="31"/>
  <c r="Q75" i="31"/>
  <c r="P262" i="31"/>
  <c r="Q262" i="31"/>
  <c r="P228" i="31"/>
  <c r="Q228" i="31"/>
  <c r="P176" i="31"/>
  <c r="Q176" i="31"/>
  <c r="P116" i="31"/>
  <c r="Q116" i="31"/>
  <c r="P51" i="31"/>
  <c r="Q51" i="31"/>
  <c r="P174" i="31"/>
  <c r="Q174" i="31"/>
  <c r="P138" i="31"/>
  <c r="Q138" i="31"/>
  <c r="P145" i="31"/>
  <c r="Q145" i="31"/>
  <c r="P29" i="31"/>
  <c r="Q29" i="31"/>
  <c r="P143" i="31"/>
  <c r="Q143" i="31"/>
  <c r="P188" i="31"/>
  <c r="Q188" i="31"/>
  <c r="P120" i="31"/>
  <c r="Q120" i="31"/>
  <c r="P172" i="31"/>
  <c r="Q172" i="31"/>
  <c r="P251" i="31"/>
  <c r="Q251" i="31"/>
  <c r="P59" i="31"/>
  <c r="Q59" i="31"/>
  <c r="P190" i="31"/>
  <c r="Q190" i="31"/>
  <c r="P162" i="31"/>
  <c r="Q162" i="31"/>
  <c r="P111" i="31"/>
  <c r="Q111" i="31"/>
  <c r="P260" i="31"/>
  <c r="Q260" i="31"/>
  <c r="P217" i="31"/>
  <c r="Q217" i="31"/>
  <c r="P236" i="31"/>
  <c r="Q236" i="31"/>
  <c r="P72" i="31"/>
  <c r="Q72" i="31"/>
  <c r="P239" i="31"/>
  <c r="Q239" i="31"/>
  <c r="P40" i="31"/>
  <c r="Q40" i="31"/>
  <c r="P269" i="31"/>
  <c r="Q269" i="31"/>
  <c r="P88" i="31"/>
  <c r="Q88" i="31"/>
  <c r="P102" i="31"/>
  <c r="Q102" i="31"/>
  <c r="P85" i="31"/>
  <c r="Q85" i="31"/>
  <c r="P78" i="31"/>
  <c r="Q78" i="31"/>
  <c r="P245" i="31"/>
  <c r="Q245" i="31"/>
  <c r="P156" i="31"/>
  <c r="Q156" i="31"/>
  <c r="P27" i="31"/>
  <c r="Q27" i="31"/>
  <c r="P171" i="31"/>
  <c r="Q171" i="31"/>
  <c r="P89" i="31"/>
  <c r="Q89" i="31"/>
  <c r="P246" i="31"/>
  <c r="Q246" i="31"/>
  <c r="P35" i="31"/>
  <c r="Q35" i="31"/>
  <c r="P135" i="31"/>
  <c r="Q135" i="31"/>
  <c r="P55" i="31"/>
  <c r="Q55" i="31"/>
  <c r="P38" i="31"/>
  <c r="Q38" i="31"/>
  <c r="P220" i="31"/>
  <c r="Q220" i="31"/>
  <c r="P46" i="31"/>
  <c r="Q46" i="31"/>
  <c r="P100" i="31"/>
  <c r="Q100" i="31"/>
  <c r="P233" i="31"/>
  <c r="Q233" i="31"/>
  <c r="P173" i="31"/>
  <c r="Q173" i="31"/>
  <c r="P97" i="31"/>
  <c r="Q97" i="31"/>
  <c r="P130" i="31"/>
  <c r="Q130" i="31"/>
  <c r="P149" i="31"/>
  <c r="Q149" i="31"/>
  <c r="P70" i="31"/>
  <c r="Q70" i="31"/>
  <c r="P160" i="31"/>
  <c r="Q160" i="31"/>
  <c r="P183" i="31"/>
  <c r="Q183" i="31"/>
  <c r="P121" i="31"/>
  <c r="Q121" i="31"/>
  <c r="P231" i="31"/>
  <c r="Q231" i="31"/>
  <c r="P203" i="31"/>
  <c r="Q203" i="31"/>
  <c r="P259" i="31"/>
  <c r="Q259" i="31"/>
  <c r="P128" i="31"/>
  <c r="Q128" i="31"/>
  <c r="P43" i="31"/>
  <c r="Q43" i="31"/>
  <c r="P134" i="31"/>
  <c r="Q134" i="31"/>
  <c r="P103" i="31"/>
  <c r="Q103" i="31"/>
  <c r="P252" i="31"/>
  <c r="Q252" i="31"/>
  <c r="P65" i="31"/>
  <c r="Q65" i="31"/>
  <c r="P142" i="31"/>
  <c r="Q142" i="31"/>
  <c r="P94" i="31"/>
  <c r="Q94" i="31"/>
  <c r="P131" i="31"/>
  <c r="Q131" i="31"/>
  <c r="P208" i="31"/>
  <c r="Q208" i="31"/>
  <c r="P225" i="31"/>
  <c r="Q225" i="31"/>
  <c r="P175" i="31"/>
  <c r="Q175" i="31"/>
  <c r="P224" i="31"/>
  <c r="Q224" i="31"/>
  <c r="P154" i="31"/>
  <c r="Q154" i="31"/>
  <c r="P74" i="31"/>
  <c r="Q74" i="31"/>
  <c r="P254" i="31"/>
  <c r="Q254" i="31"/>
  <c r="P263" i="31"/>
  <c r="Q263" i="31"/>
  <c r="P196" i="31"/>
  <c r="Q196" i="31"/>
  <c r="P161" i="31"/>
  <c r="Q161" i="31"/>
  <c r="P256" i="31"/>
  <c r="Q256" i="31"/>
  <c r="P192" i="31"/>
  <c r="Q192" i="31"/>
  <c r="P206" i="31"/>
  <c r="Q206" i="31"/>
  <c r="P37" i="31"/>
  <c r="Q37" i="31"/>
  <c r="P148" i="31"/>
  <c r="Q148" i="31"/>
  <c r="P34" i="31"/>
  <c r="Q34" i="31"/>
  <c r="P207" i="31"/>
  <c r="Q207" i="31"/>
  <c r="P186" i="31"/>
  <c r="Q186" i="31"/>
  <c r="P227" i="31"/>
  <c r="Q227" i="31"/>
  <c r="P73" i="31"/>
  <c r="Q73" i="31"/>
  <c r="P122" i="31"/>
  <c r="Q122" i="31"/>
  <c r="P50" i="31"/>
  <c r="Q50" i="31"/>
  <c r="P71" i="31"/>
  <c r="Q71" i="31"/>
  <c r="P42" i="31"/>
  <c r="Q42" i="31"/>
  <c r="P104" i="31"/>
  <c r="Q104" i="31"/>
  <c r="P109" i="31"/>
  <c r="Q109" i="31"/>
  <c r="P45" i="31"/>
  <c r="Q45" i="31"/>
  <c r="P82" i="31"/>
  <c r="Q82" i="31"/>
  <c r="P212" i="31"/>
  <c r="Q212" i="31"/>
  <c r="P139" i="31"/>
  <c r="Q139" i="31"/>
  <c r="P255" i="31"/>
  <c r="Q255" i="31"/>
  <c r="P58" i="31"/>
  <c r="Q58" i="31"/>
  <c r="P127" i="31"/>
  <c r="Q127" i="31"/>
  <c r="P151" i="31"/>
  <c r="Q151" i="31"/>
  <c r="P56" i="31"/>
  <c r="Q56" i="31"/>
  <c r="P177" i="31"/>
  <c r="Q177" i="31"/>
  <c r="P169" i="31"/>
  <c r="Q169" i="31"/>
  <c r="P202" i="31"/>
  <c r="Q202" i="31"/>
  <c r="P243" i="31"/>
  <c r="Q243" i="31"/>
  <c r="P91" i="31"/>
  <c r="Q91" i="31"/>
  <c r="P266" i="31"/>
  <c r="Q266" i="31"/>
  <c r="P77" i="31"/>
  <c r="Q77" i="31"/>
  <c r="P93" i="31"/>
  <c r="Q93" i="31"/>
  <c r="P32" i="31"/>
  <c r="Q32" i="31"/>
  <c r="P201" i="31"/>
  <c r="Q201" i="31"/>
  <c r="P39" i="31"/>
  <c r="Q39" i="31"/>
  <c r="P216" i="31"/>
  <c r="Q216" i="31"/>
  <c r="P147" i="31"/>
  <c r="Q147" i="31"/>
  <c r="P249" i="31"/>
  <c r="Q249" i="31"/>
  <c r="P200" i="31"/>
  <c r="Q200" i="31"/>
  <c r="P60" i="31"/>
  <c r="Q60" i="31"/>
  <c r="P221" i="31"/>
  <c r="Q221" i="31"/>
  <c r="P95" i="31"/>
  <c r="Q95" i="31"/>
  <c r="P64" i="31"/>
  <c r="Q64" i="31"/>
  <c r="P166" i="31"/>
  <c r="Q166" i="31"/>
  <c r="P222" i="31"/>
  <c r="Q222" i="31"/>
  <c r="P79" i="31"/>
  <c r="Q79" i="31"/>
  <c r="P90" i="31"/>
  <c r="Q90" i="31"/>
  <c r="P67" i="31"/>
  <c r="Q67" i="31"/>
  <c r="P146" i="31"/>
  <c r="Q146" i="31"/>
  <c r="P187" i="31"/>
  <c r="Q187" i="31"/>
  <c r="P20" i="31"/>
  <c r="O18" i="31"/>
  <c r="R223" i="31" s="1"/>
  <c r="Q20" i="31"/>
  <c r="P21" i="31"/>
  <c r="Q21" i="31"/>
  <c r="P168" i="31"/>
  <c r="Q168" i="31"/>
  <c r="P118" i="31"/>
  <c r="Q118" i="31"/>
  <c r="R102" i="31"/>
  <c r="R267" i="31"/>
  <c r="P144" i="31"/>
  <c r="Q144" i="31"/>
  <c r="P261" i="31"/>
  <c r="Q261" i="31"/>
  <c r="P170" i="31"/>
  <c r="Q170" i="31"/>
  <c r="P23" i="31"/>
  <c r="Q23" i="31"/>
  <c r="P153" i="31"/>
  <c r="Q153" i="31"/>
  <c r="P44" i="31"/>
  <c r="Q44" i="31"/>
  <c r="P179" i="31"/>
  <c r="Q179" i="31"/>
  <c r="P107" i="31"/>
  <c r="Q107" i="31"/>
  <c r="P257" i="31"/>
  <c r="Q257" i="31"/>
  <c r="P193" i="31"/>
  <c r="Q193" i="31"/>
  <c r="P164" i="31"/>
  <c r="Q164" i="31"/>
  <c r="P240" i="31"/>
  <c r="Q240" i="31"/>
  <c r="P226" i="31"/>
  <c r="Q226" i="31"/>
  <c r="P28" i="31"/>
  <c r="Q28" i="31"/>
  <c r="P47" i="31"/>
  <c r="Q47" i="31"/>
  <c r="P214" i="31"/>
  <c r="Q214" i="31"/>
  <c r="P238" i="31"/>
  <c r="Q238" i="31"/>
  <c r="P61" i="31"/>
  <c r="Q61" i="31"/>
  <c r="P30" i="31"/>
  <c r="Q30" i="31"/>
  <c r="P68" i="31"/>
  <c r="Q68" i="31"/>
  <c r="P62" i="31"/>
  <c r="Q62" i="31"/>
  <c r="P195" i="31"/>
  <c r="Q195" i="31"/>
  <c r="P52" i="31"/>
  <c r="Q52" i="31"/>
  <c r="P189" i="31"/>
  <c r="Q189" i="31"/>
  <c r="P125" i="31"/>
  <c r="Q125" i="31"/>
  <c r="P199" i="31"/>
  <c r="Q199" i="31"/>
  <c r="P182" i="31"/>
  <c r="Q182" i="31"/>
  <c r="P87" i="31"/>
  <c r="Q87" i="31"/>
  <c r="P223" i="31"/>
  <c r="Q223" i="31"/>
  <c r="P123" i="31"/>
  <c r="Q123" i="31"/>
  <c r="P105" i="31"/>
  <c r="Q105" i="31"/>
  <c r="P155" i="31"/>
  <c r="Q155" i="31"/>
  <c r="P194" i="31"/>
  <c r="Q194" i="31"/>
  <c r="P117" i="31"/>
  <c r="Q117" i="31"/>
  <c r="P83" i="31"/>
  <c r="Q83" i="31"/>
  <c r="P69" i="31"/>
  <c r="Q69" i="31"/>
  <c r="P24" i="31"/>
  <c r="Q24" i="31"/>
  <c r="P230" i="31"/>
  <c r="Q230" i="31"/>
  <c r="P211" i="31"/>
  <c r="Q211" i="31"/>
  <c r="P248" i="31"/>
  <c r="Q248" i="31"/>
  <c r="P106" i="31"/>
  <c r="Q106" i="31"/>
  <c r="P96" i="31"/>
  <c r="Q96" i="31"/>
  <c r="P253" i="31"/>
  <c r="Q253" i="31"/>
  <c r="P137" i="31"/>
  <c r="Q137" i="31"/>
  <c r="P86" i="31"/>
  <c r="Q86" i="31"/>
  <c r="P126" i="31"/>
  <c r="Q126" i="31"/>
  <c r="P237" i="31"/>
  <c r="Q237" i="31"/>
  <c r="P132" i="31"/>
  <c r="Q132" i="31"/>
  <c r="P48" i="31"/>
  <c r="Q48" i="31"/>
  <c r="P213" i="31"/>
  <c r="Q213" i="31"/>
  <c r="P235" i="31"/>
  <c r="Q235" i="31"/>
  <c r="P63" i="31"/>
  <c r="Q63" i="31"/>
  <c r="P98" i="31"/>
  <c r="Q98" i="31"/>
  <c r="P152" i="31"/>
  <c r="Q152" i="31"/>
  <c r="P115" i="31"/>
  <c r="Q115" i="31"/>
  <c r="P219" i="31"/>
  <c r="Q219" i="31"/>
  <c r="P205" i="31"/>
  <c r="Q205" i="31"/>
  <c r="N269" i="31"/>
  <c r="N268" i="31"/>
  <c r="N267" i="31"/>
  <c r="N266" i="31"/>
  <c r="N265" i="31"/>
  <c r="N264" i="31"/>
  <c r="N263" i="31"/>
  <c r="N262" i="31"/>
  <c r="N261" i="31"/>
  <c r="N260" i="31"/>
  <c r="N259" i="31"/>
  <c r="N258" i="31"/>
  <c r="N257" i="31"/>
  <c r="N256" i="31"/>
  <c r="N255" i="31"/>
  <c r="N254" i="31"/>
  <c r="N253" i="31"/>
  <c r="N252" i="31"/>
  <c r="N251" i="31"/>
  <c r="N250" i="31"/>
  <c r="N249" i="31"/>
  <c r="N248" i="31"/>
  <c r="N247" i="31"/>
  <c r="N246" i="31"/>
  <c r="N245" i="31"/>
  <c r="N244" i="31"/>
  <c r="N243" i="31"/>
  <c r="N242" i="31"/>
  <c r="N241" i="31"/>
  <c r="N240" i="31"/>
  <c r="N239" i="31"/>
  <c r="N238" i="31"/>
  <c r="N237" i="31"/>
  <c r="N236" i="31"/>
  <c r="N235" i="31"/>
  <c r="N234" i="31"/>
  <c r="N233" i="31"/>
  <c r="N232" i="31"/>
  <c r="N231" i="31"/>
  <c r="N230" i="31"/>
  <c r="N229" i="31"/>
  <c r="N228" i="31"/>
  <c r="N227" i="31"/>
  <c r="N226" i="31"/>
  <c r="N225" i="31"/>
  <c r="N224" i="31"/>
  <c r="N223" i="31"/>
  <c r="N222" i="31"/>
  <c r="N221" i="31"/>
  <c r="N220" i="31"/>
  <c r="N219" i="31"/>
  <c r="N218" i="31"/>
  <c r="N217" i="31"/>
  <c r="N216" i="31"/>
  <c r="N215" i="31"/>
  <c r="N214" i="31"/>
  <c r="N213" i="31"/>
  <c r="N212" i="31"/>
  <c r="N211" i="31"/>
  <c r="N210" i="31"/>
  <c r="N209" i="31"/>
  <c r="N208" i="31"/>
  <c r="N207" i="31"/>
  <c r="N206" i="31"/>
  <c r="N205" i="31"/>
  <c r="N204" i="31"/>
  <c r="N203" i="31"/>
  <c r="N202" i="31"/>
  <c r="N201" i="31"/>
  <c r="N200" i="31"/>
  <c r="N199" i="31"/>
  <c r="N198" i="31"/>
  <c r="N197" i="31"/>
  <c r="N196" i="31"/>
  <c r="N195" i="31"/>
  <c r="N194" i="31"/>
  <c r="N193" i="31"/>
  <c r="N192" i="31"/>
  <c r="N191" i="31"/>
  <c r="N190" i="31"/>
  <c r="N189" i="31"/>
  <c r="N188" i="31"/>
  <c r="N187" i="31"/>
  <c r="N186" i="31"/>
  <c r="N185" i="31"/>
  <c r="N184" i="31"/>
  <c r="N183" i="31"/>
  <c r="N182" i="31"/>
  <c r="N181" i="31"/>
  <c r="N180" i="31"/>
  <c r="N179" i="31"/>
  <c r="N178" i="31"/>
  <c r="N177" i="31"/>
  <c r="N176" i="31"/>
  <c r="N175" i="31"/>
  <c r="N174" i="31"/>
  <c r="N173" i="31"/>
  <c r="N172" i="31"/>
  <c r="N171" i="31"/>
  <c r="N170" i="31"/>
  <c r="N169" i="31"/>
  <c r="N168" i="31"/>
  <c r="N167" i="31"/>
  <c r="N166" i="31"/>
  <c r="N165" i="31"/>
  <c r="N164" i="31"/>
  <c r="N163" i="31"/>
  <c r="N162" i="31"/>
  <c r="N161" i="31"/>
  <c r="N160" i="31"/>
  <c r="N159" i="31"/>
  <c r="N158" i="31"/>
  <c r="N157" i="31"/>
  <c r="N156" i="31"/>
  <c r="N155" i="31"/>
  <c r="N154" i="31"/>
  <c r="N153" i="31"/>
  <c r="N152" i="31"/>
  <c r="N151" i="31"/>
  <c r="N150" i="31"/>
  <c r="N149" i="31"/>
  <c r="N148" i="31"/>
  <c r="N147" i="31"/>
  <c r="N146" i="31"/>
  <c r="N145" i="31"/>
  <c r="N144" i="31"/>
  <c r="N143" i="31"/>
  <c r="N142" i="31"/>
  <c r="N141" i="31"/>
  <c r="N140" i="31"/>
  <c r="N139" i="31"/>
  <c r="N138" i="31"/>
  <c r="N137" i="31"/>
  <c r="N136" i="31"/>
  <c r="N135" i="31"/>
  <c r="N134" i="31"/>
  <c r="N133" i="31"/>
  <c r="N132" i="31"/>
  <c r="N131" i="31"/>
  <c r="N130" i="31"/>
  <c r="N129" i="31"/>
  <c r="N128" i="31"/>
  <c r="N127" i="31"/>
  <c r="N126" i="31"/>
  <c r="N125" i="31"/>
  <c r="N124" i="31"/>
  <c r="N123" i="31"/>
  <c r="N122" i="31"/>
  <c r="N121" i="31"/>
  <c r="N120" i="31"/>
  <c r="N119" i="31"/>
  <c r="N118" i="31"/>
  <c r="N117" i="31"/>
  <c r="N116" i="31"/>
  <c r="N115" i="31"/>
  <c r="N114" i="31"/>
  <c r="N113" i="31"/>
  <c r="N112" i="31"/>
  <c r="N111" i="31"/>
  <c r="N110" i="31"/>
  <c r="N109" i="31"/>
  <c r="N108" i="31"/>
  <c r="N107" i="31"/>
  <c r="N106" i="31"/>
  <c r="N105" i="31"/>
  <c r="N104" i="31"/>
  <c r="N103" i="31"/>
  <c r="N102" i="31"/>
  <c r="N101" i="31"/>
  <c r="N100" i="31"/>
  <c r="N99" i="31"/>
  <c r="N98" i="31"/>
  <c r="N97" i="31"/>
  <c r="N96" i="31"/>
  <c r="N95" i="31"/>
  <c r="N94" i="31"/>
  <c r="N93" i="31"/>
  <c r="N92" i="31"/>
  <c r="N91" i="31"/>
  <c r="N90" i="31"/>
  <c r="N89" i="31"/>
  <c r="N88" i="31"/>
  <c r="N87" i="31"/>
  <c r="N86" i="31"/>
  <c r="N85" i="31"/>
  <c r="N84" i="31"/>
  <c r="N83" i="31"/>
  <c r="N82" i="31"/>
  <c r="N81" i="31"/>
  <c r="N80" i="31"/>
  <c r="N79" i="31"/>
  <c r="N78" i="31"/>
  <c r="N77" i="31"/>
  <c r="N76" i="31"/>
  <c r="N75" i="31"/>
  <c r="N74" i="31"/>
  <c r="N73" i="31"/>
  <c r="N72" i="31"/>
  <c r="N71" i="31"/>
  <c r="N70" i="31"/>
  <c r="N69" i="31"/>
  <c r="N68" i="31"/>
  <c r="N67" i="31"/>
  <c r="N66" i="31"/>
  <c r="N65" i="31"/>
  <c r="N64" i="31"/>
  <c r="N63" i="31"/>
  <c r="N62" i="31"/>
  <c r="N61" i="31"/>
  <c r="N60" i="31"/>
  <c r="N59" i="31"/>
  <c r="N58" i="31"/>
  <c r="N57" i="31"/>
  <c r="N56" i="31"/>
  <c r="N55" i="31"/>
  <c r="N54" i="31"/>
  <c r="N53" i="31"/>
  <c r="N52" i="31"/>
  <c r="N51" i="31"/>
  <c r="N50" i="31"/>
  <c r="N49" i="31"/>
  <c r="N48" i="31"/>
  <c r="N47" i="31"/>
  <c r="N46" i="31"/>
  <c r="N45" i="31"/>
  <c r="N44" i="31"/>
  <c r="N43" i="31"/>
  <c r="N42" i="31"/>
  <c r="N41" i="31"/>
  <c r="N40" i="31"/>
  <c r="N39" i="31"/>
  <c r="N38" i="31"/>
  <c r="N37" i="31"/>
  <c r="N36" i="31"/>
  <c r="N35" i="31"/>
  <c r="N34" i="31"/>
  <c r="N33" i="31"/>
  <c r="N32" i="31"/>
  <c r="N31" i="31"/>
  <c r="N30" i="31"/>
  <c r="N29" i="31"/>
  <c r="N28" i="31"/>
  <c r="N27" i="31"/>
  <c r="N26" i="31"/>
  <c r="N25" i="31"/>
  <c r="N24" i="31"/>
  <c r="N23" i="31"/>
  <c r="N22" i="31"/>
  <c r="N21" i="31"/>
  <c r="N20" i="31"/>
  <c r="K18" i="31"/>
  <c r="H18" i="31"/>
  <c r="E18" i="31"/>
  <c r="R27" i="31" l="1"/>
  <c r="R85" i="31"/>
  <c r="U85" i="31" s="1"/>
  <c r="R67" i="31"/>
  <c r="U67" i="31" s="1"/>
  <c r="R142" i="31"/>
  <c r="R166" i="31"/>
  <c r="U166" i="31" s="1"/>
  <c r="R20" i="31"/>
  <c r="W20" i="31" s="1"/>
  <c r="P13" i="34" s="1"/>
  <c r="P10" i="34" s="1"/>
  <c r="Q9" i="34" s="1"/>
  <c r="R157" i="31"/>
  <c r="R114" i="31"/>
  <c r="U114" i="31" s="1"/>
  <c r="R103" i="31"/>
  <c r="U103" i="31" s="1"/>
  <c r="R146" i="31"/>
  <c r="U146" i="31" s="1"/>
  <c r="R165" i="31"/>
  <c r="U165" i="31" s="1"/>
  <c r="R65" i="31"/>
  <c r="U65" i="31" s="1"/>
  <c r="R236" i="31"/>
  <c r="U236" i="31" s="1"/>
  <c r="R43" i="31"/>
  <c r="U43" i="31" s="1"/>
  <c r="R133" i="31"/>
  <c r="U133" i="31" s="1"/>
  <c r="R134" i="31"/>
  <c r="U134" i="31" s="1"/>
  <c r="R232" i="31"/>
  <c r="U232" i="31" s="1"/>
  <c r="R94" i="31"/>
  <c r="U94" i="31" s="1"/>
  <c r="R83" i="31"/>
  <c r="U83" i="31" s="1"/>
  <c r="R117" i="31"/>
  <c r="U117" i="31" s="1"/>
  <c r="R208" i="31"/>
  <c r="R245" i="31"/>
  <c r="U245" i="31" s="1"/>
  <c r="R265" i="31"/>
  <c r="R187" i="31"/>
  <c r="U187" i="31" s="1"/>
  <c r="R155" i="31"/>
  <c r="U155" i="31" s="1"/>
  <c r="P18" i="31"/>
  <c r="R239" i="31"/>
  <c r="U239" i="31" s="1"/>
  <c r="R150" i="31"/>
  <c r="U150" i="31" s="1"/>
  <c r="R159" i="31"/>
  <c r="U159" i="31" s="1"/>
  <c r="R99" i="31"/>
  <c r="U99" i="31" s="1"/>
  <c r="R199" i="31"/>
  <c r="U199" i="31" s="1"/>
  <c r="R169" i="31"/>
  <c r="U169" i="31" s="1"/>
  <c r="R229" i="31"/>
  <c r="U229" i="31" s="1"/>
  <c r="R250" i="31"/>
  <c r="U250" i="31" s="1"/>
  <c r="R112" i="31"/>
  <c r="U112" i="31" s="1"/>
  <c r="W112" i="31" s="1"/>
  <c r="R263" i="31"/>
  <c r="U263" i="31" s="1"/>
  <c r="R21" i="31"/>
  <c r="U21" i="31" s="1"/>
  <c r="R109" i="31"/>
  <c r="U109" i="31" s="1"/>
  <c r="R29" i="31"/>
  <c r="U29" i="31" s="1"/>
  <c r="R194" i="31"/>
  <c r="U194" i="31" s="1"/>
  <c r="R237" i="31"/>
  <c r="U237" i="31" s="1"/>
  <c r="R151" i="31"/>
  <c r="R248" i="31"/>
  <c r="R227" i="31"/>
  <c r="U227" i="31" s="1"/>
  <c r="R48" i="31"/>
  <c r="R53" i="31"/>
  <c r="U53" i="31" s="1"/>
  <c r="R153" i="31"/>
  <c r="U153" i="31" s="1"/>
  <c r="R231" i="31"/>
  <c r="U231" i="31" s="1"/>
  <c r="R84" i="31"/>
  <c r="U84" i="31" s="1"/>
  <c r="R268" i="31"/>
  <c r="U268" i="31" s="1"/>
  <c r="R164" i="31"/>
  <c r="R260" i="31"/>
  <c r="U260" i="31" s="1"/>
  <c r="R218" i="31"/>
  <c r="U218" i="31" s="1"/>
  <c r="R261" i="31"/>
  <c r="U261" i="31" s="1"/>
  <c r="R175" i="31"/>
  <c r="U175" i="31" s="1"/>
  <c r="R50" i="31"/>
  <c r="U50" i="31" s="1"/>
  <c r="R201" i="31"/>
  <c r="U201" i="31" s="1"/>
  <c r="R137" i="31"/>
  <c r="U137" i="31" s="1"/>
  <c r="R110" i="31"/>
  <c r="U110" i="31" s="1"/>
  <c r="R241" i="31"/>
  <c r="U241" i="31" s="1"/>
  <c r="R255" i="31"/>
  <c r="R254" i="31"/>
  <c r="R203" i="31"/>
  <c r="U203" i="31" s="1"/>
  <c r="R80" i="31"/>
  <c r="U80" i="31" s="1"/>
  <c r="R207" i="31"/>
  <c r="U207" i="31" s="1"/>
  <c r="R26" i="31"/>
  <c r="U26" i="31" s="1"/>
  <c r="R90" i="31"/>
  <c r="U90" i="31" s="1"/>
  <c r="R98" i="31"/>
  <c r="U98" i="31" s="1"/>
  <c r="R91" i="31"/>
  <c r="U91" i="31" s="1"/>
  <c r="R61" i="31"/>
  <c r="U61" i="31" s="1"/>
  <c r="R182" i="31"/>
  <c r="U182" i="31" s="1"/>
  <c r="R252" i="31"/>
  <c r="U252" i="31" s="1"/>
  <c r="R154" i="31"/>
  <c r="U154" i="31" s="1"/>
  <c r="R257" i="31"/>
  <c r="U257" i="31" s="1"/>
  <c r="R224" i="31"/>
  <c r="U224" i="31" s="1"/>
  <c r="R178" i="31"/>
  <c r="U178" i="31" s="1"/>
  <c r="R25" i="31"/>
  <c r="U25" i="31" s="1"/>
  <c r="R215" i="31"/>
  <c r="U215" i="31" s="1"/>
  <c r="R258" i="31"/>
  <c r="U258" i="31" s="1"/>
  <c r="R113" i="31"/>
  <c r="U113" i="31" s="1"/>
  <c r="W113" i="31" s="1"/>
  <c r="R57" i="31"/>
  <c r="U57" i="31" s="1"/>
  <c r="R30" i="31"/>
  <c r="R107" i="31"/>
  <c r="R70" i="31"/>
  <c r="R136" i="31"/>
  <c r="R132" i="31"/>
  <c r="U132" i="31" s="1"/>
  <c r="R68" i="31"/>
  <c r="U68" i="31" s="1"/>
  <c r="R212" i="31"/>
  <c r="U212" i="31" s="1"/>
  <c r="R69" i="31"/>
  <c r="U69" i="31" s="1"/>
  <c r="R51" i="31"/>
  <c r="U51" i="31" s="1"/>
  <c r="R177" i="31"/>
  <c r="U177" i="31" s="1"/>
  <c r="R74" i="31"/>
  <c r="U74" i="31" s="1"/>
  <c r="R55" i="31"/>
  <c r="U55" i="31" s="1"/>
  <c r="R238" i="31"/>
  <c r="U238" i="31" s="1"/>
  <c r="R131" i="31"/>
  <c r="U131" i="31" s="1"/>
  <c r="R240" i="31"/>
  <c r="U240" i="31" s="1"/>
  <c r="R31" i="31"/>
  <c r="U31" i="31" s="1"/>
  <c r="R119" i="31"/>
  <c r="U119" i="31" s="1"/>
  <c r="R170" i="31"/>
  <c r="U170" i="31" s="1"/>
  <c r="R216" i="31"/>
  <c r="U216" i="31" s="1"/>
  <c r="R139" i="31"/>
  <c r="R147" i="31"/>
  <c r="U147" i="31" s="1"/>
  <c r="R128" i="31"/>
  <c r="R97" i="31"/>
  <c r="R122" i="31"/>
  <c r="U122" i="31" s="1"/>
  <c r="R181" i="31"/>
  <c r="U181" i="31" s="1"/>
  <c r="R95" i="31"/>
  <c r="U95" i="31" s="1"/>
  <c r="R160" i="31"/>
  <c r="U160" i="31" s="1"/>
  <c r="R235" i="31"/>
  <c r="U235" i="31" s="1"/>
  <c r="R56" i="31"/>
  <c r="U56" i="31" s="1"/>
  <c r="R92" i="31"/>
  <c r="R228" i="31"/>
  <c r="U228" i="31" s="1"/>
  <c r="R148" i="31"/>
  <c r="U148" i="31" s="1"/>
  <c r="R44" i="31"/>
  <c r="U44" i="31" s="1"/>
  <c r="R206" i="31"/>
  <c r="U206" i="31" s="1"/>
  <c r="R179" i="31"/>
  <c r="U179" i="31" s="1"/>
  <c r="R190" i="31"/>
  <c r="U190" i="31" s="1"/>
  <c r="R185" i="31"/>
  <c r="U185" i="31" s="1"/>
  <c r="R226" i="31"/>
  <c r="U226" i="31" s="1"/>
  <c r="R183" i="31"/>
  <c r="U183" i="31" s="1"/>
  <c r="W183" i="31" s="1"/>
  <c r="R200" i="31"/>
  <c r="U200" i="31" s="1"/>
  <c r="R259" i="31"/>
  <c r="U259" i="31" s="1"/>
  <c r="R152" i="31"/>
  <c r="R135" i="31"/>
  <c r="U135" i="31" s="1"/>
  <c r="R211" i="31"/>
  <c r="U211" i="31" s="1"/>
  <c r="R75" i="31"/>
  <c r="U75" i="31" s="1"/>
  <c r="R121" i="31"/>
  <c r="U121" i="31" s="1"/>
  <c r="R219" i="31"/>
  <c r="U219" i="31" s="1"/>
  <c r="R262" i="31"/>
  <c r="U262" i="31" s="1"/>
  <c r="R45" i="31"/>
  <c r="U45" i="31" s="1"/>
  <c r="R202" i="31"/>
  <c r="U202" i="31" s="1"/>
  <c r="W202" i="31" s="1"/>
  <c r="R256" i="31"/>
  <c r="U256" i="31" s="1"/>
  <c r="R129" i="31"/>
  <c r="U129" i="31" s="1"/>
  <c r="R140" i="31"/>
  <c r="U140" i="31" s="1"/>
  <c r="R60" i="31"/>
  <c r="U60" i="31" s="1"/>
  <c r="R196" i="31"/>
  <c r="U196" i="31" s="1"/>
  <c r="R76" i="31"/>
  <c r="U76" i="31" s="1"/>
  <c r="R184" i="31"/>
  <c r="U184" i="31" s="1"/>
  <c r="R243" i="31"/>
  <c r="U243" i="31" s="1"/>
  <c r="R59" i="31"/>
  <c r="U59" i="31" s="1"/>
  <c r="R209" i="31"/>
  <c r="R247" i="31"/>
  <c r="R225" i="31"/>
  <c r="R193" i="31"/>
  <c r="R246" i="31"/>
  <c r="U246" i="31" s="1"/>
  <c r="R221" i="31"/>
  <c r="U221" i="31" s="1"/>
  <c r="R96" i="31"/>
  <c r="U96" i="31" s="1"/>
  <c r="R249" i="31"/>
  <c r="U249" i="31" s="1"/>
  <c r="R38" i="31"/>
  <c r="R118" i="31"/>
  <c r="U118" i="31" s="1"/>
  <c r="R126" i="31"/>
  <c r="U126" i="31" s="1"/>
  <c r="R242" i="31"/>
  <c r="U242" i="31" s="1"/>
  <c r="R33" i="31"/>
  <c r="U33" i="31" s="1"/>
  <c r="R141" i="31"/>
  <c r="U141" i="31" s="1"/>
  <c r="R35" i="31"/>
  <c r="U35" i="31" s="1"/>
  <c r="R89" i="31"/>
  <c r="U89" i="31" s="1"/>
  <c r="R77" i="31"/>
  <c r="U77" i="31" s="1"/>
  <c r="R39" i="31"/>
  <c r="U39" i="31" s="1"/>
  <c r="R188" i="31"/>
  <c r="U188" i="31" s="1"/>
  <c r="R124" i="31"/>
  <c r="U124" i="31" s="1"/>
  <c r="R244" i="31"/>
  <c r="U244" i="31" s="1"/>
  <c r="R116" i="31"/>
  <c r="U116" i="31" s="1"/>
  <c r="W116" i="31" s="1"/>
  <c r="R161" i="31"/>
  <c r="R105" i="31"/>
  <c r="U105" i="31" s="1"/>
  <c r="R123" i="31"/>
  <c r="U123" i="31" s="1"/>
  <c r="R176" i="31"/>
  <c r="U176" i="31" s="1"/>
  <c r="R82" i="31"/>
  <c r="U82" i="31" s="1"/>
  <c r="R63" i="31"/>
  <c r="U63" i="31" s="1"/>
  <c r="R64" i="31"/>
  <c r="U64" i="31" s="1"/>
  <c r="R233" i="31"/>
  <c r="U233" i="31" s="1"/>
  <c r="R41" i="31"/>
  <c r="U41" i="31" s="1"/>
  <c r="R73" i="31"/>
  <c r="R173" i="31"/>
  <c r="U173" i="31" s="1"/>
  <c r="R144" i="31"/>
  <c r="U144" i="31" s="1"/>
  <c r="R158" i="31"/>
  <c r="U158" i="31" s="1"/>
  <c r="R210" i="31"/>
  <c r="U210" i="31" s="1"/>
  <c r="R167" i="31"/>
  <c r="U167" i="31" s="1"/>
  <c r="R220" i="31"/>
  <c r="U220" i="31" s="1"/>
  <c r="R204" i="31"/>
  <c r="U204" i="31" s="1"/>
  <c r="R197" i="31"/>
  <c r="U197" i="31" s="1"/>
  <c r="R251" i="31"/>
  <c r="R234" i="31"/>
  <c r="U234" i="31" s="1"/>
  <c r="R54" i="31"/>
  <c r="U54" i="31" s="1"/>
  <c r="R52" i="31"/>
  <c r="U52" i="31" s="1"/>
  <c r="R46" i="31"/>
  <c r="U46" i="31" s="1"/>
  <c r="R205" i="31"/>
  <c r="U205" i="31" s="1"/>
  <c r="W205" i="31" s="1"/>
  <c r="R58" i="31"/>
  <c r="U58" i="31" s="1"/>
  <c r="R264" i="31"/>
  <c r="U264" i="31" s="1"/>
  <c r="R86" i="31"/>
  <c r="U86" i="31" s="1"/>
  <c r="R149" i="31"/>
  <c r="R111" i="31"/>
  <c r="U111" i="31" s="1"/>
  <c r="R168" i="31"/>
  <c r="U168" i="31" s="1"/>
  <c r="R222" i="31"/>
  <c r="U222" i="31" s="1"/>
  <c r="W222" i="31" s="1"/>
  <c r="R186" i="31"/>
  <c r="U186" i="31" s="1"/>
  <c r="R266" i="31"/>
  <c r="U266" i="31" s="1"/>
  <c r="R22" i="31"/>
  <c r="U22" i="31" s="1"/>
  <c r="R71" i="31"/>
  <c r="U71" i="31" s="1"/>
  <c r="R34" i="31"/>
  <c r="U34" i="31" s="1"/>
  <c r="R37" i="31"/>
  <c r="U37" i="31" s="1"/>
  <c r="R23" i="31"/>
  <c r="U23" i="31" s="1"/>
  <c r="R174" i="31"/>
  <c r="U174" i="31" s="1"/>
  <c r="R62" i="31"/>
  <c r="U62" i="31" s="1"/>
  <c r="R104" i="31"/>
  <c r="U104" i="31" s="1"/>
  <c r="R130" i="31"/>
  <c r="U130" i="31" s="1"/>
  <c r="R172" i="31"/>
  <c r="R36" i="31"/>
  <c r="U36" i="31" s="1"/>
  <c r="R101" i="31"/>
  <c r="R47" i="31"/>
  <c r="U47" i="31" s="1"/>
  <c r="R230" i="31"/>
  <c r="U230" i="31" s="1"/>
  <c r="R214" i="31"/>
  <c r="U214" i="31" s="1"/>
  <c r="R217" i="31"/>
  <c r="U217" i="31" s="1"/>
  <c r="R162" i="31"/>
  <c r="U162" i="31" s="1"/>
  <c r="R213" i="31"/>
  <c r="U213" i="31" s="1"/>
  <c r="R127" i="31"/>
  <c r="U127" i="31" s="1"/>
  <c r="R28" i="31"/>
  <c r="U28" i="31" s="1"/>
  <c r="R138" i="31"/>
  <c r="U138" i="31" s="1"/>
  <c r="R120" i="31"/>
  <c r="U120" i="31" s="1"/>
  <c r="R40" i="31"/>
  <c r="U40" i="31" s="1"/>
  <c r="R42" i="31"/>
  <c r="U42" i="31" s="1"/>
  <c r="R198" i="31"/>
  <c r="U198" i="31" s="1"/>
  <c r="R180" i="31"/>
  <c r="R115" i="31"/>
  <c r="R195" i="31"/>
  <c r="R143" i="31"/>
  <c r="U143" i="31" s="1"/>
  <c r="R49" i="31"/>
  <c r="U49" i="31" s="1"/>
  <c r="R24" i="31"/>
  <c r="U24" i="31" s="1"/>
  <c r="R106" i="31"/>
  <c r="U106" i="31" s="1"/>
  <c r="R87" i="31"/>
  <c r="U87" i="31" s="1"/>
  <c r="R163" i="31"/>
  <c r="U163" i="31" s="1"/>
  <c r="R145" i="31"/>
  <c r="U145" i="31" s="1"/>
  <c r="R253" i="31"/>
  <c r="R100" i="31"/>
  <c r="U100" i="31" s="1"/>
  <c r="R192" i="31"/>
  <c r="U192" i="31" s="1"/>
  <c r="R93" i="31"/>
  <c r="U93" i="31" s="1"/>
  <c r="R191" i="31"/>
  <c r="U191" i="31" s="1"/>
  <c r="R72" i="31"/>
  <c r="U72" i="31" s="1"/>
  <c r="R171" i="31"/>
  <c r="U171" i="31" s="1"/>
  <c r="R108" i="31"/>
  <c r="U108" i="31" s="1"/>
  <c r="R78" i="31"/>
  <c r="U78" i="31" s="1"/>
  <c r="R32" i="31"/>
  <c r="U32" i="31" s="1"/>
  <c r="R269" i="31"/>
  <c r="U269" i="31" s="1"/>
  <c r="R81" i="31"/>
  <c r="U81" i="31" s="1"/>
  <c r="R66" i="31"/>
  <c r="R189" i="31"/>
  <c r="U189" i="31" s="1"/>
  <c r="R79" i="31"/>
  <c r="R88" i="31"/>
  <c r="U88" i="31" s="1"/>
  <c r="R156" i="31"/>
  <c r="U156" i="31" s="1"/>
  <c r="R125" i="31"/>
  <c r="U125" i="31" s="1"/>
  <c r="U139" i="31"/>
  <c r="U254" i="31"/>
  <c r="U136" i="31"/>
  <c r="U208" i="31"/>
  <c r="U101" i="31"/>
  <c r="U180" i="31"/>
  <c r="U267" i="31"/>
  <c r="U128" i="31"/>
  <c r="U48" i="31"/>
  <c r="U66" i="31"/>
  <c r="U115" i="31"/>
  <c r="U157" i="31"/>
  <c r="U193" i="31"/>
  <c r="U27" i="31"/>
  <c r="U195" i="31"/>
  <c r="U152" i="31"/>
  <c r="U92" i="31"/>
  <c r="U149" i="31"/>
  <c r="U209" i="31"/>
  <c r="U97" i="31"/>
  <c r="U161" i="31"/>
  <c r="U164" i="31"/>
  <c r="U70" i="31"/>
  <c r="U172" i="31"/>
  <c r="U251" i="31"/>
  <c r="U102" i="31"/>
  <c r="U30" i="31"/>
  <c r="U265" i="31"/>
  <c r="U248" i="31"/>
  <c r="U255" i="31"/>
  <c r="U223" i="31"/>
  <c r="U79" i="31"/>
  <c r="U107" i="31"/>
  <c r="W107" i="31" s="1"/>
  <c r="U142" i="31"/>
  <c r="U253" i="31"/>
  <c r="U225" i="31"/>
  <c r="U247" i="31"/>
  <c r="U151" i="31"/>
  <c r="U38" i="31"/>
  <c r="U73" i="31"/>
  <c r="N18" i="31"/>
  <c r="Q150" i="34" l="1"/>
  <c r="R150" i="34" s="1"/>
  <c r="T150" i="34" s="1"/>
  <c r="V150" i="34" s="1"/>
  <c r="W150" i="34" s="1"/>
  <c r="Q164" i="34"/>
  <c r="R164" i="34" s="1"/>
  <c r="T164" i="34" s="1"/>
  <c r="V164" i="34" s="1"/>
  <c r="W164" i="34" s="1"/>
  <c r="Y164" i="34" s="1"/>
  <c r="Q130" i="34"/>
  <c r="R130" i="34" s="1"/>
  <c r="T130" i="34" s="1"/>
  <c r="V130" i="34" s="1"/>
  <c r="W130" i="34" s="1"/>
  <c r="Q132" i="34"/>
  <c r="R132" i="34" s="1"/>
  <c r="T132" i="34" s="1"/>
  <c r="V132" i="34" s="1"/>
  <c r="W132" i="34" s="1"/>
  <c r="Q23" i="34"/>
  <c r="R23" i="34" s="1"/>
  <c r="T23" i="34" s="1"/>
  <c r="V23" i="34" s="1"/>
  <c r="W23" i="34" s="1"/>
  <c r="Q33" i="34"/>
  <c r="Q145" i="34"/>
  <c r="R145" i="34" s="1"/>
  <c r="T145" i="34" s="1"/>
  <c r="V145" i="34" s="1"/>
  <c r="W145" i="34" s="1"/>
  <c r="Q185" i="34"/>
  <c r="R185" i="34" s="1"/>
  <c r="T185" i="34" s="1"/>
  <c r="V185" i="34" s="1"/>
  <c r="W185" i="34" s="1"/>
  <c r="Q184" i="34"/>
  <c r="R184" i="34" s="1"/>
  <c r="T184" i="34" s="1"/>
  <c r="V184" i="34" s="1"/>
  <c r="W184" i="34" s="1"/>
  <c r="Q87" i="34"/>
  <c r="R87" i="34" s="1"/>
  <c r="T87" i="34" s="1"/>
  <c r="V87" i="34" s="1"/>
  <c r="W87" i="34" s="1"/>
  <c r="Q168" i="34"/>
  <c r="R168" i="34" s="1"/>
  <c r="T168" i="34" s="1"/>
  <c r="V168" i="34" s="1"/>
  <c r="W168" i="34" s="1"/>
  <c r="Q56" i="34"/>
  <c r="R56" i="34" s="1"/>
  <c r="T56" i="34" s="1"/>
  <c r="V56" i="34" s="1"/>
  <c r="W56" i="34" s="1"/>
  <c r="Q149" i="34"/>
  <c r="R149" i="34" s="1"/>
  <c r="T149" i="34" s="1"/>
  <c r="V149" i="34" s="1"/>
  <c r="W149" i="34" s="1"/>
  <c r="Q99" i="34"/>
  <c r="R99" i="34" s="1"/>
  <c r="T99" i="34" s="1"/>
  <c r="V99" i="34" s="1"/>
  <c r="W99" i="34" s="1"/>
  <c r="Q148" i="34"/>
  <c r="R148" i="34" s="1"/>
  <c r="T148" i="34" s="1"/>
  <c r="V148" i="34" s="1"/>
  <c r="W148" i="34" s="1"/>
  <c r="Q179" i="34"/>
  <c r="R179" i="34" s="1"/>
  <c r="T179" i="34" s="1"/>
  <c r="V179" i="34" s="1"/>
  <c r="W179" i="34" s="1"/>
  <c r="Q111" i="34"/>
  <c r="R111" i="34" s="1"/>
  <c r="T111" i="34" s="1"/>
  <c r="V111" i="34" s="1"/>
  <c r="W111" i="34" s="1"/>
  <c r="Q156" i="34"/>
  <c r="R156" i="34" s="1"/>
  <c r="T156" i="34" s="1"/>
  <c r="V156" i="34" s="1"/>
  <c r="W156" i="34" s="1"/>
  <c r="Q25" i="34"/>
  <c r="R25" i="34" s="1"/>
  <c r="T25" i="34" s="1"/>
  <c r="V25" i="34" s="1"/>
  <c r="W25" i="34" s="1"/>
  <c r="Q116" i="34"/>
  <c r="R116" i="34" s="1"/>
  <c r="T116" i="34" s="1"/>
  <c r="V116" i="34" s="1"/>
  <c r="W116" i="34" s="1"/>
  <c r="Q70" i="34"/>
  <c r="R70" i="34" s="1"/>
  <c r="T70" i="34" s="1"/>
  <c r="V70" i="34" s="1"/>
  <c r="W70" i="34" s="1"/>
  <c r="Q105" i="34"/>
  <c r="R105" i="34" s="1"/>
  <c r="T105" i="34" s="1"/>
  <c r="V105" i="34" s="1"/>
  <c r="W105" i="34" s="1"/>
  <c r="Q16" i="34"/>
  <c r="R16" i="34" s="1"/>
  <c r="T16" i="34" s="1"/>
  <c r="V16" i="34" s="1"/>
  <c r="W16" i="34" s="1"/>
  <c r="Q52" i="34"/>
  <c r="R52" i="34" s="1"/>
  <c r="T52" i="34" s="1"/>
  <c r="V52" i="34" s="1"/>
  <c r="W52" i="34" s="1"/>
  <c r="Q113" i="34"/>
  <c r="R113" i="34" s="1"/>
  <c r="T113" i="34" s="1"/>
  <c r="V113" i="34" s="1"/>
  <c r="W113" i="34" s="1"/>
  <c r="Q28" i="34"/>
  <c r="R28" i="34" s="1"/>
  <c r="T28" i="34" s="1"/>
  <c r="V28" i="34" s="1"/>
  <c r="W28" i="34" s="1"/>
  <c r="Q41" i="34"/>
  <c r="R41" i="34" s="1"/>
  <c r="T41" i="34" s="1"/>
  <c r="V41" i="34" s="1"/>
  <c r="W41" i="34" s="1"/>
  <c r="Q55" i="34"/>
  <c r="R55" i="34" s="1"/>
  <c r="T55" i="34" s="1"/>
  <c r="V55" i="34" s="1"/>
  <c r="W55" i="34" s="1"/>
  <c r="Q151" i="34"/>
  <c r="R151" i="34" s="1"/>
  <c r="T151" i="34" s="1"/>
  <c r="V151" i="34" s="1"/>
  <c r="W151" i="34" s="1"/>
  <c r="Q136" i="34"/>
  <c r="R136" i="34" s="1"/>
  <c r="T136" i="34" s="1"/>
  <c r="V136" i="34" s="1"/>
  <c r="W136" i="34" s="1"/>
  <c r="Q118" i="34"/>
  <c r="R118" i="34" s="1"/>
  <c r="T118" i="34" s="1"/>
  <c r="V118" i="34" s="1"/>
  <c r="W118" i="34" s="1"/>
  <c r="Q125" i="34"/>
  <c r="R125" i="34" s="1"/>
  <c r="T125" i="34" s="1"/>
  <c r="V125" i="34" s="1"/>
  <c r="W125" i="34" s="1"/>
  <c r="Q48" i="34"/>
  <c r="R48" i="34" s="1"/>
  <c r="T48" i="34" s="1"/>
  <c r="V48" i="34" s="1"/>
  <c r="W48" i="34" s="1"/>
  <c r="Q39" i="34"/>
  <c r="R39" i="34" s="1"/>
  <c r="T39" i="34" s="1"/>
  <c r="V39" i="34" s="1"/>
  <c r="W39" i="34" s="1"/>
  <c r="Q110" i="34"/>
  <c r="R110" i="34" s="1"/>
  <c r="T110" i="34" s="1"/>
  <c r="V110" i="34" s="1"/>
  <c r="W110" i="34" s="1"/>
  <c r="Q127" i="34"/>
  <c r="R127" i="34" s="1"/>
  <c r="T127" i="34" s="1"/>
  <c r="V127" i="34" s="1"/>
  <c r="W127" i="34" s="1"/>
  <c r="Q93" i="34"/>
  <c r="R93" i="34" s="1"/>
  <c r="T93" i="34" s="1"/>
  <c r="V93" i="34" s="1"/>
  <c r="W93" i="34" s="1"/>
  <c r="Q63" i="34"/>
  <c r="R63" i="34" s="1"/>
  <c r="T63" i="34" s="1"/>
  <c r="V63" i="34" s="1"/>
  <c r="W63" i="34" s="1"/>
  <c r="Q108" i="34"/>
  <c r="R108" i="34" s="1"/>
  <c r="T108" i="34" s="1"/>
  <c r="V108" i="34" s="1"/>
  <c r="W108" i="34" s="1"/>
  <c r="Q126" i="34"/>
  <c r="R126" i="34" s="1"/>
  <c r="T126" i="34" s="1"/>
  <c r="V126" i="34" s="1"/>
  <c r="W126" i="34" s="1"/>
  <c r="Q170" i="34"/>
  <c r="R170" i="34" s="1"/>
  <c r="T170" i="34" s="1"/>
  <c r="V170" i="34" s="1"/>
  <c r="W170" i="34" s="1"/>
  <c r="Q98" i="34"/>
  <c r="R98" i="34" s="1"/>
  <c r="T98" i="34" s="1"/>
  <c r="V98" i="34" s="1"/>
  <c r="W98" i="34" s="1"/>
  <c r="Q183" i="34"/>
  <c r="R183" i="34" s="1"/>
  <c r="T183" i="34" s="1"/>
  <c r="V183" i="34" s="1"/>
  <c r="W183" i="34" s="1"/>
  <c r="Q72" i="34"/>
  <c r="R72" i="34" s="1"/>
  <c r="T72" i="34" s="1"/>
  <c r="V72" i="34" s="1"/>
  <c r="W72" i="34" s="1"/>
  <c r="Q101" i="34"/>
  <c r="R101" i="34" s="1"/>
  <c r="T101" i="34" s="1"/>
  <c r="V101" i="34" s="1"/>
  <c r="W101" i="34" s="1"/>
  <c r="Q166" i="34"/>
  <c r="R166" i="34" s="1"/>
  <c r="T166" i="34" s="1"/>
  <c r="Q174" i="34"/>
  <c r="R174" i="34" s="1"/>
  <c r="T174" i="34" s="1"/>
  <c r="V174" i="34" s="1"/>
  <c r="W174" i="34" s="1"/>
  <c r="Q177" i="34"/>
  <c r="R177" i="34" s="1"/>
  <c r="T177" i="34" s="1"/>
  <c r="V177" i="34" s="1"/>
  <c r="W177" i="34" s="1"/>
  <c r="Q146" i="34"/>
  <c r="R146" i="34" s="1"/>
  <c r="T146" i="34" s="1"/>
  <c r="V146" i="34" s="1"/>
  <c r="W146" i="34" s="1"/>
  <c r="Q95" i="34"/>
  <c r="R95" i="34" s="1"/>
  <c r="T95" i="34" s="1"/>
  <c r="V95" i="34" s="1"/>
  <c r="W95" i="34" s="1"/>
  <c r="Q122" i="34"/>
  <c r="R122" i="34" s="1"/>
  <c r="T122" i="34" s="1"/>
  <c r="V122" i="34" s="1"/>
  <c r="W122" i="34" s="1"/>
  <c r="Q53" i="34"/>
  <c r="R53" i="34" s="1"/>
  <c r="T53" i="34" s="1"/>
  <c r="V53" i="34" s="1"/>
  <c r="W53" i="34" s="1"/>
  <c r="Q167" i="34"/>
  <c r="R167" i="34" s="1"/>
  <c r="T167" i="34" s="1"/>
  <c r="V167" i="34" s="1"/>
  <c r="W167" i="34" s="1"/>
  <c r="Q135" i="34"/>
  <c r="R135" i="34" s="1"/>
  <c r="T135" i="34" s="1"/>
  <c r="V135" i="34" s="1"/>
  <c r="W135" i="34" s="1"/>
  <c r="Q80" i="34"/>
  <c r="R80" i="34" s="1"/>
  <c r="T80" i="34" s="1"/>
  <c r="V80" i="34" s="1"/>
  <c r="W80" i="34" s="1"/>
  <c r="Q58" i="34"/>
  <c r="R58" i="34" s="1"/>
  <c r="T58" i="34" s="1"/>
  <c r="Q61" i="34"/>
  <c r="R61" i="34" s="1"/>
  <c r="T61" i="34" s="1"/>
  <c r="V61" i="34" s="1"/>
  <c r="W61" i="34" s="1"/>
  <c r="Q31" i="34"/>
  <c r="R31" i="34" s="1"/>
  <c r="T31" i="34" s="1"/>
  <c r="V31" i="34" s="1"/>
  <c r="W31" i="34" s="1"/>
  <c r="Q62" i="34"/>
  <c r="R62" i="34" s="1"/>
  <c r="T62" i="34" s="1"/>
  <c r="V62" i="34" s="1"/>
  <c r="W62" i="34" s="1"/>
  <c r="Q40" i="34"/>
  <c r="R40" i="34" s="1"/>
  <c r="T40" i="34" s="1"/>
  <c r="V40" i="34" s="1"/>
  <c r="W40" i="34" s="1"/>
  <c r="Q37" i="34"/>
  <c r="R37" i="34" s="1"/>
  <c r="T37" i="34" s="1"/>
  <c r="V37" i="34" s="1"/>
  <c r="W37" i="34" s="1"/>
  <c r="Q140" i="34"/>
  <c r="R140" i="34" s="1"/>
  <c r="T140" i="34" s="1"/>
  <c r="V140" i="34" s="1"/>
  <c r="W140" i="34" s="1"/>
  <c r="Q154" i="34"/>
  <c r="R154" i="34" s="1"/>
  <c r="T154" i="34" s="1"/>
  <c r="V154" i="34" s="1"/>
  <c r="W154" i="34" s="1"/>
  <c r="Q26" i="34"/>
  <c r="R26" i="34" s="1"/>
  <c r="T26" i="34" s="1"/>
  <c r="V26" i="34" s="1"/>
  <c r="W26" i="34" s="1"/>
  <c r="Q115" i="34"/>
  <c r="R115" i="34" s="1"/>
  <c r="T115" i="34" s="1"/>
  <c r="V115" i="34" s="1"/>
  <c r="W115" i="34" s="1"/>
  <c r="Q138" i="34"/>
  <c r="R138" i="34" s="1"/>
  <c r="T138" i="34" s="1"/>
  <c r="V138" i="34" s="1"/>
  <c r="W138" i="34" s="1"/>
  <c r="Q152" i="34"/>
  <c r="R152" i="34" s="1"/>
  <c r="T152" i="34" s="1"/>
  <c r="V152" i="34" s="1"/>
  <c r="W152" i="34" s="1"/>
  <c r="Q182" i="34"/>
  <c r="R182" i="34" s="1"/>
  <c r="T182" i="34" s="1"/>
  <c r="V182" i="34" s="1"/>
  <c r="W182" i="34" s="1"/>
  <c r="Q106" i="34"/>
  <c r="R106" i="34" s="1"/>
  <c r="T106" i="34" s="1"/>
  <c r="V106" i="34" s="1"/>
  <c r="W106" i="34" s="1"/>
  <c r="Q131" i="34"/>
  <c r="R131" i="34" s="1"/>
  <c r="T131" i="34" s="1"/>
  <c r="V131" i="34" s="1"/>
  <c r="W131" i="34" s="1"/>
  <c r="Q119" i="34"/>
  <c r="R119" i="34" s="1"/>
  <c r="T119" i="34" s="1"/>
  <c r="V119" i="34" s="1"/>
  <c r="W119" i="34" s="1"/>
  <c r="Q142" i="34"/>
  <c r="R142" i="34" s="1"/>
  <c r="T142" i="34" s="1"/>
  <c r="V142" i="34" s="1"/>
  <c r="W142" i="34" s="1"/>
  <c r="Q121" i="34"/>
  <c r="R121" i="34" s="1"/>
  <c r="T121" i="34" s="1"/>
  <c r="V121" i="34" s="1"/>
  <c r="W121" i="34" s="1"/>
  <c r="Q19" i="34"/>
  <c r="R19" i="34" s="1"/>
  <c r="T19" i="34" s="1"/>
  <c r="V19" i="34" s="1"/>
  <c r="W19" i="34" s="1"/>
  <c r="Y19" i="34" s="1"/>
  <c r="Q14" i="34"/>
  <c r="R14" i="34" s="1"/>
  <c r="T14" i="34" s="1"/>
  <c r="V14" i="34" s="1"/>
  <c r="W14" i="34" s="1"/>
  <c r="Q75" i="34"/>
  <c r="R75" i="34" s="1"/>
  <c r="T75" i="34" s="1"/>
  <c r="V75" i="34" s="1"/>
  <c r="W75" i="34" s="1"/>
  <c r="Q68" i="34"/>
  <c r="R68" i="34" s="1"/>
  <c r="T68" i="34" s="1"/>
  <c r="V68" i="34" s="1"/>
  <c r="W68" i="34" s="1"/>
  <c r="Q17" i="34"/>
  <c r="R17" i="34" s="1"/>
  <c r="Q46" i="34"/>
  <c r="R46" i="34" s="1"/>
  <c r="T46" i="34" s="1"/>
  <c r="V46" i="34" s="1"/>
  <c r="W46" i="34" s="1"/>
  <c r="Q114" i="34"/>
  <c r="R114" i="34" s="1"/>
  <c r="T114" i="34" s="1"/>
  <c r="V114" i="34" s="1"/>
  <c r="W114" i="34" s="1"/>
  <c r="Q104" i="34"/>
  <c r="R104" i="34" s="1"/>
  <c r="T104" i="34" s="1"/>
  <c r="V104" i="34" s="1"/>
  <c r="W104" i="34" s="1"/>
  <c r="Y104" i="34" s="1"/>
  <c r="Q157" i="34"/>
  <c r="R157" i="34" s="1"/>
  <c r="T157" i="34" s="1"/>
  <c r="V157" i="34" s="1"/>
  <c r="W157" i="34" s="1"/>
  <c r="Q85" i="34"/>
  <c r="R85" i="34" s="1"/>
  <c r="T85" i="34" s="1"/>
  <c r="V85" i="34" s="1"/>
  <c r="W85" i="34" s="1"/>
  <c r="Q158" i="34"/>
  <c r="R158" i="34" s="1"/>
  <c r="T158" i="34" s="1"/>
  <c r="V158" i="34" s="1"/>
  <c r="W158" i="34" s="1"/>
  <c r="Q143" i="34"/>
  <c r="R143" i="34" s="1"/>
  <c r="T143" i="34" s="1"/>
  <c r="V143" i="34" s="1"/>
  <c r="W143" i="34" s="1"/>
  <c r="Q175" i="34"/>
  <c r="R175" i="34" s="1"/>
  <c r="T175" i="34" s="1"/>
  <c r="V175" i="34" s="1"/>
  <c r="W175" i="34" s="1"/>
  <c r="Q82" i="34"/>
  <c r="R82" i="34" s="1"/>
  <c r="T82" i="34" s="1"/>
  <c r="V82" i="34" s="1"/>
  <c r="W82" i="34" s="1"/>
  <c r="Q42" i="34"/>
  <c r="R42" i="34" s="1"/>
  <c r="T42" i="34" s="1"/>
  <c r="V42" i="34" s="1"/>
  <c r="W42" i="34" s="1"/>
  <c r="Q129" i="34"/>
  <c r="R129" i="34" s="1"/>
  <c r="T129" i="34" s="1"/>
  <c r="V129" i="34" s="1"/>
  <c r="W129" i="34" s="1"/>
  <c r="Q44" i="34"/>
  <c r="R44" i="34" s="1"/>
  <c r="T44" i="34" s="1"/>
  <c r="V44" i="34" s="1"/>
  <c r="W44" i="34" s="1"/>
  <c r="Q134" i="34"/>
  <c r="R134" i="34" s="1"/>
  <c r="T134" i="34" s="1"/>
  <c r="V134" i="34" s="1"/>
  <c r="W134" i="34" s="1"/>
  <c r="Q160" i="34"/>
  <c r="R160" i="34" s="1"/>
  <c r="T160" i="34" s="1"/>
  <c r="V160" i="34" s="1"/>
  <c r="W160" i="34" s="1"/>
  <c r="Q43" i="34"/>
  <c r="R43" i="34" s="1"/>
  <c r="T43" i="34" s="1"/>
  <c r="Q89" i="34"/>
  <c r="R89" i="34" s="1"/>
  <c r="T89" i="34" s="1"/>
  <c r="V89" i="34" s="1"/>
  <c r="W89" i="34" s="1"/>
  <c r="Q176" i="34"/>
  <c r="R176" i="34" s="1"/>
  <c r="T176" i="34" s="1"/>
  <c r="V176" i="34" s="1"/>
  <c r="W176" i="34" s="1"/>
  <c r="Q137" i="34"/>
  <c r="R137" i="34" s="1"/>
  <c r="T137" i="34" s="1"/>
  <c r="V137" i="34" s="1"/>
  <c r="W137" i="34" s="1"/>
  <c r="Q38" i="34"/>
  <c r="R38" i="34" s="1"/>
  <c r="T38" i="34" s="1"/>
  <c r="V38" i="34" s="1"/>
  <c r="W38" i="34" s="1"/>
  <c r="Q188" i="34"/>
  <c r="R188" i="34" s="1"/>
  <c r="T188" i="34" s="1"/>
  <c r="V188" i="34" s="1"/>
  <c r="W188" i="34" s="1"/>
  <c r="Q32" i="34"/>
  <c r="R32" i="34" s="1"/>
  <c r="T32" i="34" s="1"/>
  <c r="V32" i="34" s="1"/>
  <c r="W32" i="34" s="1"/>
  <c r="Q30" i="34"/>
  <c r="R30" i="34" s="1"/>
  <c r="T30" i="34" s="1"/>
  <c r="V30" i="34" s="1"/>
  <c r="W30" i="34" s="1"/>
  <c r="Y30" i="34" s="1"/>
  <c r="Q34" i="34"/>
  <c r="R34" i="34" s="1"/>
  <c r="T34" i="34" s="1"/>
  <c r="V34" i="34" s="1"/>
  <c r="W34" i="34" s="1"/>
  <c r="Q187" i="34"/>
  <c r="R187" i="34" s="1"/>
  <c r="T187" i="34" s="1"/>
  <c r="V187" i="34" s="1"/>
  <c r="W187" i="34" s="1"/>
  <c r="Q64" i="34"/>
  <c r="R64" i="34" s="1"/>
  <c r="T64" i="34" s="1"/>
  <c r="V64" i="34" s="1"/>
  <c r="W64" i="34" s="1"/>
  <c r="Q73" i="34"/>
  <c r="R73" i="34" s="1"/>
  <c r="T73" i="34" s="1"/>
  <c r="V73" i="34" s="1"/>
  <c r="W73" i="34" s="1"/>
  <c r="Q66" i="34"/>
  <c r="R66" i="34" s="1"/>
  <c r="T66" i="34" s="1"/>
  <c r="V66" i="34" s="1"/>
  <c r="W66" i="34" s="1"/>
  <c r="Q103" i="34"/>
  <c r="R103" i="34" s="1"/>
  <c r="T103" i="34" s="1"/>
  <c r="V103" i="34" s="1"/>
  <c r="W103" i="34" s="1"/>
  <c r="Q91" i="34"/>
  <c r="R91" i="34" s="1"/>
  <c r="T91" i="34" s="1"/>
  <c r="V91" i="34" s="1"/>
  <c r="W91" i="34" s="1"/>
  <c r="Q65" i="34"/>
  <c r="R65" i="34" s="1"/>
  <c r="T65" i="34" s="1"/>
  <c r="V65" i="34" s="1"/>
  <c r="W65" i="34" s="1"/>
  <c r="Q36" i="34"/>
  <c r="R36" i="34" s="1"/>
  <c r="T36" i="34" s="1"/>
  <c r="V36" i="34" s="1"/>
  <c r="W36" i="34" s="1"/>
  <c r="Q186" i="34"/>
  <c r="R186" i="34" s="1"/>
  <c r="T186" i="34" s="1"/>
  <c r="V186" i="34" s="1"/>
  <c r="W186" i="34" s="1"/>
  <c r="Q163" i="34"/>
  <c r="R163" i="34" s="1"/>
  <c r="T163" i="34" s="1"/>
  <c r="V163" i="34" s="1"/>
  <c r="W163" i="34" s="1"/>
  <c r="Q120" i="34"/>
  <c r="R120" i="34" s="1"/>
  <c r="T120" i="34" s="1"/>
  <c r="V120" i="34" s="1"/>
  <c r="W120" i="34" s="1"/>
  <c r="Q77" i="34"/>
  <c r="R77" i="34" s="1"/>
  <c r="T77" i="34" s="1"/>
  <c r="V77" i="34" s="1"/>
  <c r="W77" i="34" s="1"/>
  <c r="Q74" i="34"/>
  <c r="R74" i="34" s="1"/>
  <c r="T74" i="34" s="1"/>
  <c r="V74" i="34" s="1"/>
  <c r="W74" i="34" s="1"/>
  <c r="Q59" i="34"/>
  <c r="R59" i="34" s="1"/>
  <c r="T59" i="34" s="1"/>
  <c r="V59" i="34" s="1"/>
  <c r="W59" i="34" s="1"/>
  <c r="Q54" i="34"/>
  <c r="R54" i="34" s="1"/>
  <c r="T54" i="34" s="1"/>
  <c r="V54" i="34" s="1"/>
  <c r="W54" i="34" s="1"/>
  <c r="Q147" i="34"/>
  <c r="R147" i="34" s="1"/>
  <c r="T147" i="34" s="1"/>
  <c r="V147" i="34" s="1"/>
  <c r="W147" i="34" s="1"/>
  <c r="Q20" i="34"/>
  <c r="R20" i="34" s="1"/>
  <c r="T20" i="34" s="1"/>
  <c r="V20" i="34" s="1"/>
  <c r="W20" i="34" s="1"/>
  <c r="Y20" i="34" s="1"/>
  <c r="Q159" i="34"/>
  <c r="R159" i="34" s="1"/>
  <c r="T159" i="34" s="1"/>
  <c r="V159" i="34" s="1"/>
  <c r="W159" i="34" s="1"/>
  <c r="Q155" i="34"/>
  <c r="R155" i="34" s="1"/>
  <c r="T155" i="34" s="1"/>
  <c r="V155" i="34" s="1"/>
  <c r="W155" i="34" s="1"/>
  <c r="Q133" i="34"/>
  <c r="R133" i="34" s="1"/>
  <c r="T133" i="34" s="1"/>
  <c r="V133" i="34" s="1"/>
  <c r="W133" i="34" s="1"/>
  <c r="Q84" i="34"/>
  <c r="R84" i="34" s="1"/>
  <c r="T84" i="34" s="1"/>
  <c r="V84" i="34" s="1"/>
  <c r="W84" i="34" s="1"/>
  <c r="Q27" i="34"/>
  <c r="R27" i="34" s="1"/>
  <c r="T27" i="34" s="1"/>
  <c r="V27" i="34" s="1"/>
  <c r="W27" i="34" s="1"/>
  <c r="Q112" i="34"/>
  <c r="R112" i="34" s="1"/>
  <c r="T112" i="34" s="1"/>
  <c r="V112" i="34" s="1"/>
  <c r="W112" i="34" s="1"/>
  <c r="Q123" i="34"/>
  <c r="R123" i="34" s="1"/>
  <c r="T123" i="34" s="1"/>
  <c r="V123" i="34" s="1"/>
  <c r="W123" i="34" s="1"/>
  <c r="Q171" i="34"/>
  <c r="R171" i="34" s="1"/>
  <c r="T171" i="34" s="1"/>
  <c r="V171" i="34" s="1"/>
  <c r="W171" i="34" s="1"/>
  <c r="Q79" i="34"/>
  <c r="R79" i="34" s="1"/>
  <c r="T79" i="34" s="1"/>
  <c r="V79" i="34" s="1"/>
  <c r="W79" i="34" s="1"/>
  <c r="Q76" i="34"/>
  <c r="R76" i="34" s="1"/>
  <c r="T76" i="34" s="1"/>
  <c r="V76" i="34" s="1"/>
  <c r="W76" i="34" s="1"/>
  <c r="Q88" i="34"/>
  <c r="R88" i="34" s="1"/>
  <c r="T88" i="34" s="1"/>
  <c r="V88" i="34" s="1"/>
  <c r="W88" i="34" s="1"/>
  <c r="Q69" i="34"/>
  <c r="R69" i="34" s="1"/>
  <c r="T69" i="34" s="1"/>
  <c r="V69" i="34" s="1"/>
  <c r="W69" i="34" s="1"/>
  <c r="Q173" i="34"/>
  <c r="R173" i="34" s="1"/>
  <c r="T173" i="34" s="1"/>
  <c r="V173" i="34" s="1"/>
  <c r="W173" i="34" s="1"/>
  <c r="Q161" i="34"/>
  <c r="R161" i="34" s="1"/>
  <c r="T161" i="34" s="1"/>
  <c r="V161" i="34" s="1"/>
  <c r="W161" i="34" s="1"/>
  <c r="Q24" i="34"/>
  <c r="R24" i="34" s="1"/>
  <c r="T24" i="34" s="1"/>
  <c r="Q49" i="34"/>
  <c r="R49" i="34" s="1"/>
  <c r="T49" i="34" s="1"/>
  <c r="V49" i="34" s="1"/>
  <c r="W49" i="34" s="1"/>
  <c r="Q35" i="34"/>
  <c r="R35" i="34" s="1"/>
  <c r="T35" i="34" s="1"/>
  <c r="V35" i="34" s="1"/>
  <c r="W35" i="34" s="1"/>
  <c r="Y35" i="34" s="1"/>
  <c r="Q78" i="34"/>
  <c r="R78" i="34" s="1"/>
  <c r="T78" i="34" s="1"/>
  <c r="V78" i="34" s="1"/>
  <c r="W78" i="34" s="1"/>
  <c r="Q109" i="34"/>
  <c r="R109" i="34" s="1"/>
  <c r="T109" i="34" s="1"/>
  <c r="V109" i="34" s="1"/>
  <c r="W109" i="34" s="1"/>
  <c r="Q124" i="34"/>
  <c r="R124" i="34" s="1"/>
  <c r="T124" i="34" s="1"/>
  <c r="V124" i="34" s="1"/>
  <c r="W124" i="34" s="1"/>
  <c r="Q180" i="34"/>
  <c r="R180" i="34" s="1"/>
  <c r="T180" i="34" s="1"/>
  <c r="V180" i="34" s="1"/>
  <c r="W180" i="34" s="1"/>
  <c r="Q57" i="34"/>
  <c r="R57" i="34" s="1"/>
  <c r="T57" i="34" s="1"/>
  <c r="V57" i="34" s="1"/>
  <c r="W57" i="34" s="1"/>
  <c r="Q81" i="34"/>
  <c r="R81" i="34" s="1"/>
  <c r="T81" i="34" s="1"/>
  <c r="V81" i="34" s="1"/>
  <c r="W81" i="34" s="1"/>
  <c r="Q47" i="34"/>
  <c r="R47" i="34" s="1"/>
  <c r="T47" i="34" s="1"/>
  <c r="V47" i="34" s="1"/>
  <c r="W47" i="34" s="1"/>
  <c r="Q21" i="34"/>
  <c r="R21" i="34" s="1"/>
  <c r="T21" i="34" s="1"/>
  <c r="V21" i="34" s="1"/>
  <c r="W21" i="34" s="1"/>
  <c r="Q189" i="34"/>
  <c r="R189" i="34" s="1"/>
  <c r="T189" i="34" s="1"/>
  <c r="V189" i="34" s="1"/>
  <c r="W189" i="34" s="1"/>
  <c r="Q100" i="34"/>
  <c r="R100" i="34" s="1"/>
  <c r="T100" i="34" s="1"/>
  <c r="V100" i="34" s="1"/>
  <c r="W100" i="34" s="1"/>
  <c r="Q83" i="34"/>
  <c r="R83" i="34" s="1"/>
  <c r="T83" i="34" s="1"/>
  <c r="V83" i="34" s="1"/>
  <c r="W83" i="34" s="1"/>
  <c r="Q96" i="34"/>
  <c r="R96" i="34" s="1"/>
  <c r="T96" i="34" s="1"/>
  <c r="V96" i="34" s="1"/>
  <c r="W96" i="34" s="1"/>
  <c r="Q178" i="34"/>
  <c r="R178" i="34" s="1"/>
  <c r="T178" i="34" s="1"/>
  <c r="V178" i="34" s="1"/>
  <c r="W178" i="34" s="1"/>
  <c r="Q181" i="34"/>
  <c r="R181" i="34" s="1"/>
  <c r="T181" i="34" s="1"/>
  <c r="V181" i="34" s="1"/>
  <c r="W181" i="34" s="1"/>
  <c r="Q50" i="34"/>
  <c r="R50" i="34" s="1"/>
  <c r="T50" i="34" s="1"/>
  <c r="V50" i="34" s="1"/>
  <c r="W50" i="34" s="1"/>
  <c r="Q51" i="34"/>
  <c r="R51" i="34" s="1"/>
  <c r="T51" i="34" s="1"/>
  <c r="V51" i="34" s="1"/>
  <c r="W51" i="34" s="1"/>
  <c r="Q15" i="34"/>
  <c r="R15" i="34" s="1"/>
  <c r="T15" i="34" s="1"/>
  <c r="V15" i="34" s="1"/>
  <c r="W15" i="34" s="1"/>
  <c r="Q141" i="34"/>
  <c r="R141" i="34" s="1"/>
  <c r="T141" i="34" s="1"/>
  <c r="V141" i="34" s="1"/>
  <c r="W141" i="34" s="1"/>
  <c r="Q94" i="34"/>
  <c r="R94" i="34" s="1"/>
  <c r="T94" i="34" s="1"/>
  <c r="V94" i="34" s="1"/>
  <c r="W94" i="34" s="1"/>
  <c r="Q107" i="34"/>
  <c r="R107" i="34" s="1"/>
  <c r="T107" i="34" s="1"/>
  <c r="V107" i="34" s="1"/>
  <c r="W107" i="34" s="1"/>
  <c r="Q18" i="34"/>
  <c r="R18" i="34" s="1"/>
  <c r="T18" i="34" s="1"/>
  <c r="V18" i="34" s="1"/>
  <c r="W18" i="34" s="1"/>
  <c r="Q45" i="34"/>
  <c r="R45" i="34" s="1"/>
  <c r="T45" i="34" s="1"/>
  <c r="V45" i="34" s="1"/>
  <c r="W45" i="34" s="1"/>
  <c r="Q162" i="34"/>
  <c r="R162" i="34" s="1"/>
  <c r="T162" i="34" s="1"/>
  <c r="Q165" i="34"/>
  <c r="R165" i="34" s="1"/>
  <c r="T165" i="34" s="1"/>
  <c r="V165" i="34" s="1"/>
  <c r="W165" i="34" s="1"/>
  <c r="Q90" i="34"/>
  <c r="R90" i="34" s="1"/>
  <c r="T90" i="34" s="1"/>
  <c r="V90" i="34" s="1"/>
  <c r="W90" i="34" s="1"/>
  <c r="Q22" i="34"/>
  <c r="R22" i="34" s="1"/>
  <c r="T22" i="34" s="1"/>
  <c r="V22" i="34" s="1"/>
  <c r="W22" i="34" s="1"/>
  <c r="Q153" i="34"/>
  <c r="R153" i="34" s="1"/>
  <c r="T153" i="34" s="1"/>
  <c r="V153" i="34" s="1"/>
  <c r="W153" i="34" s="1"/>
  <c r="Q60" i="34"/>
  <c r="R60" i="34" s="1"/>
  <c r="T60" i="34" s="1"/>
  <c r="V60" i="34" s="1"/>
  <c r="W60" i="34" s="1"/>
  <c r="Q102" i="34"/>
  <c r="R102" i="34" s="1"/>
  <c r="T102" i="34" s="1"/>
  <c r="V102" i="34" s="1"/>
  <c r="W102" i="34" s="1"/>
  <c r="Q67" i="34"/>
  <c r="R67" i="34" s="1"/>
  <c r="T67" i="34" s="1"/>
  <c r="V67" i="34" s="1"/>
  <c r="W67" i="34" s="1"/>
  <c r="Q139" i="34"/>
  <c r="R139" i="34" s="1"/>
  <c r="T139" i="34" s="1"/>
  <c r="V139" i="34" s="1"/>
  <c r="W139" i="34" s="1"/>
  <c r="Q169" i="34"/>
  <c r="R169" i="34" s="1"/>
  <c r="T169" i="34" s="1"/>
  <c r="V169" i="34" s="1"/>
  <c r="W169" i="34" s="1"/>
  <c r="Q86" i="34"/>
  <c r="R86" i="34" s="1"/>
  <c r="T86" i="34" s="1"/>
  <c r="V86" i="34" s="1"/>
  <c r="W86" i="34" s="1"/>
  <c r="Q29" i="34"/>
  <c r="R29" i="34" s="1"/>
  <c r="T29" i="34" s="1"/>
  <c r="Q172" i="34"/>
  <c r="R172" i="34" s="1"/>
  <c r="T172" i="34" s="1"/>
  <c r="V172" i="34" s="1"/>
  <c r="W172" i="34" s="1"/>
  <c r="Q71" i="34"/>
  <c r="R71" i="34" s="1"/>
  <c r="T71" i="34" s="1"/>
  <c r="V71" i="34" s="1"/>
  <c r="W71" i="34" s="1"/>
  <c r="Q128" i="34"/>
  <c r="R128" i="34" s="1"/>
  <c r="T128" i="34" s="1"/>
  <c r="V128" i="34" s="1"/>
  <c r="W128" i="34" s="1"/>
  <c r="Q144" i="34"/>
  <c r="R144" i="34" s="1"/>
  <c r="T144" i="34" s="1"/>
  <c r="Q117" i="34"/>
  <c r="R117" i="34" s="1"/>
  <c r="T117" i="34" s="1"/>
  <c r="V117" i="34" s="1"/>
  <c r="W117" i="34" s="1"/>
  <c r="Q92" i="34"/>
  <c r="R92" i="34" s="1"/>
  <c r="T92" i="34" s="1"/>
  <c r="V92" i="34" s="1"/>
  <c r="W92" i="34" s="1"/>
  <c r="Q97" i="34"/>
  <c r="R97" i="34" s="1"/>
  <c r="T97" i="34" s="1"/>
  <c r="V97" i="34" s="1"/>
  <c r="W97" i="34" s="1"/>
  <c r="W140" i="31"/>
  <c r="W165" i="31"/>
  <c r="W83" i="31"/>
  <c r="W163" i="31"/>
  <c r="W235" i="31"/>
  <c r="W91" i="31"/>
  <c r="W28" i="31"/>
  <c r="W98" i="31"/>
  <c r="W106" i="31"/>
  <c r="W131" i="31"/>
  <c r="W121" i="31"/>
  <c r="W42" i="31"/>
  <c r="W185" i="31"/>
  <c r="W120" i="31"/>
  <c r="W156" i="31"/>
  <c r="W179" i="31"/>
  <c r="W191" i="31"/>
  <c r="W238" i="31"/>
  <c r="W111" i="31"/>
  <c r="W192" i="31"/>
  <c r="W33" i="31"/>
  <c r="W148" i="31"/>
  <c r="W154" i="31"/>
  <c r="W229" i="31"/>
  <c r="W82" i="31"/>
  <c r="W267" i="31"/>
  <c r="W100" i="31"/>
  <c r="W162" i="31"/>
  <c r="W168" i="31"/>
  <c r="W242" i="31"/>
  <c r="W256" i="31"/>
  <c r="W228" i="31"/>
  <c r="W74" i="31"/>
  <c r="W252" i="31"/>
  <c r="W260" i="31"/>
  <c r="W169" i="31"/>
  <c r="W65" i="31"/>
  <c r="W61" i="31"/>
  <c r="W109" i="31"/>
  <c r="W123" i="31"/>
  <c r="W50" i="31"/>
  <c r="W38" i="31"/>
  <c r="W261" i="31"/>
  <c r="W149" i="31"/>
  <c r="W173" i="31"/>
  <c r="W218" i="31"/>
  <c r="W236" i="31"/>
  <c r="W126" i="31"/>
  <c r="W150" i="31"/>
  <c r="W104" i="31"/>
  <c r="W92" i="31"/>
  <c r="W182" i="31"/>
  <c r="W217" i="31"/>
  <c r="W41" i="31"/>
  <c r="W199" i="31"/>
  <c r="W37" i="31"/>
  <c r="W248" i="31"/>
  <c r="W220" i="31"/>
  <c r="W190" i="31"/>
  <c r="W22" i="31"/>
  <c r="W133" i="31"/>
  <c r="W144" i="31"/>
  <c r="W51" i="31"/>
  <c r="W208" i="31"/>
  <c r="W114" i="31"/>
  <c r="W95" i="31"/>
  <c r="W24" i="31"/>
  <c r="W132" i="31"/>
  <c r="W73" i="31"/>
  <c r="W68" i="31"/>
  <c r="W193" i="31"/>
  <c r="W78" i="31"/>
  <c r="W188" i="31"/>
  <c r="W226" i="31"/>
  <c r="W170" i="31"/>
  <c r="W258" i="31"/>
  <c r="W157" i="31"/>
  <c r="W21" i="31"/>
  <c r="W108" i="31"/>
  <c r="W34" i="31"/>
  <c r="W184" i="31"/>
  <c r="W215" i="31"/>
  <c r="W137" i="31"/>
  <c r="W94" i="31"/>
  <c r="W129" i="31"/>
  <c r="W115" i="31"/>
  <c r="W60" i="31"/>
  <c r="W77" i="31"/>
  <c r="W31" i="31"/>
  <c r="W25" i="31"/>
  <c r="W232" i="31"/>
  <c r="W265" i="31"/>
  <c r="W66" i="31"/>
  <c r="W266" i="31"/>
  <c r="W138" i="31"/>
  <c r="W89" i="31"/>
  <c r="W196" i="31"/>
  <c r="W240" i="31"/>
  <c r="W134" i="31"/>
  <c r="W209" i="31"/>
  <c r="W55" i="31"/>
  <c r="W206" i="31"/>
  <c r="W224" i="31"/>
  <c r="W175" i="31"/>
  <c r="W30" i="31"/>
  <c r="W128" i="31"/>
  <c r="W93" i="31"/>
  <c r="W186" i="31"/>
  <c r="W44" i="31"/>
  <c r="W43" i="31"/>
  <c r="W102" i="31"/>
  <c r="W86" i="31"/>
  <c r="W234" i="31"/>
  <c r="W145" i="31"/>
  <c r="W233" i="31"/>
  <c r="W56" i="31"/>
  <c r="W268" i="31"/>
  <c r="W99" i="31"/>
  <c r="W146" i="31"/>
  <c r="W155" i="31"/>
  <c r="W152" i="31"/>
  <c r="W101" i="31"/>
  <c r="W230" i="31"/>
  <c r="W64" i="31"/>
  <c r="W69" i="31"/>
  <c r="W103" i="31"/>
  <c r="W67" i="31"/>
  <c r="W87" i="31"/>
  <c r="W264" i="31"/>
  <c r="W63" i="31"/>
  <c r="W219" i="31"/>
  <c r="W160" i="31"/>
  <c r="W231" i="31"/>
  <c r="W253" i="31"/>
  <c r="W136" i="31"/>
  <c r="W58" i="31"/>
  <c r="W96" i="31"/>
  <c r="W142" i="31"/>
  <c r="W166" i="31"/>
  <c r="W254" i="31"/>
  <c r="W36" i="31"/>
  <c r="W176" i="31"/>
  <c r="W221" i="31"/>
  <c r="W75" i="31"/>
  <c r="W181" i="31"/>
  <c r="W26" i="31"/>
  <c r="W53" i="31"/>
  <c r="W49" i="31"/>
  <c r="W46" i="31"/>
  <c r="W246" i="31"/>
  <c r="W211" i="31"/>
  <c r="W122" i="31"/>
  <c r="W207" i="31"/>
  <c r="W29" i="31"/>
  <c r="W117" i="31"/>
  <c r="W201" i="31"/>
  <c r="W72" i="31"/>
  <c r="W35" i="31"/>
  <c r="W141" i="31"/>
  <c r="W212" i="31"/>
  <c r="W45" i="31"/>
  <c r="W262" i="31"/>
  <c r="W249" i="31"/>
  <c r="W172" i="31"/>
  <c r="W139" i="31"/>
  <c r="W189" i="31"/>
  <c r="W143" i="31"/>
  <c r="W130" i="31"/>
  <c r="W52" i="31"/>
  <c r="W105" i="31"/>
  <c r="W135" i="31"/>
  <c r="W80" i="31"/>
  <c r="W227" i="31"/>
  <c r="W187" i="31"/>
  <c r="W71" i="31"/>
  <c r="W119" i="31"/>
  <c r="W171" i="31"/>
  <c r="W178" i="31"/>
  <c r="W213" i="31"/>
  <c r="W257" i="31"/>
  <c r="W214" i="31"/>
  <c r="W159" i="31"/>
  <c r="W251" i="31"/>
  <c r="W79" i="31"/>
  <c r="W70" i="31"/>
  <c r="W195" i="31"/>
  <c r="W203" i="31"/>
  <c r="W243" i="31"/>
  <c r="W40" i="31"/>
  <c r="W76" i="31"/>
  <c r="W210" i="31"/>
  <c r="W158" i="31"/>
  <c r="W241" i="31"/>
  <c r="W118" i="31"/>
  <c r="W247" i="31"/>
  <c r="W47" i="31"/>
  <c r="W239" i="31"/>
  <c r="W223" i="31"/>
  <c r="W164" i="31"/>
  <c r="W81" i="31"/>
  <c r="W62" i="31"/>
  <c r="W259" i="31"/>
  <c r="W147" i="31"/>
  <c r="W245" i="31"/>
  <c r="W204" i="31"/>
  <c r="W97" i="31"/>
  <c r="W39" i="31"/>
  <c r="W167" i="31"/>
  <c r="W263" i="31"/>
  <c r="W48" i="31"/>
  <c r="W250" i="31"/>
  <c r="W180" i="31"/>
  <c r="W84" i="31"/>
  <c r="W125" i="31"/>
  <c r="W153" i="31"/>
  <c r="W255" i="31"/>
  <c r="W161" i="31"/>
  <c r="W54" i="31"/>
  <c r="W269" i="31"/>
  <c r="W174" i="31"/>
  <c r="W244" i="31"/>
  <c r="W200" i="31"/>
  <c r="W57" i="31"/>
  <c r="W237" i="31"/>
  <c r="W110" i="31"/>
  <c r="W90" i="31"/>
  <c r="W177" i="31"/>
  <c r="W127" i="31"/>
  <c r="W151" i="31"/>
  <c r="W225" i="31"/>
  <c r="W88" i="31"/>
  <c r="W27" i="31"/>
  <c r="W85" i="31"/>
  <c r="W32" i="31"/>
  <c r="W198" i="31"/>
  <c r="W23" i="31"/>
  <c r="W197" i="31"/>
  <c r="W124" i="31"/>
  <c r="W59" i="31"/>
  <c r="W216" i="31"/>
  <c r="W194" i="31"/>
  <c r="U18" i="31"/>
  <c r="T17" i="34" l="1"/>
  <c r="V17" i="34" s="1"/>
  <c r="W17" i="34" s="1"/>
  <c r="R33" i="34"/>
  <c r="T33" i="34" s="1"/>
  <c r="V33" i="34" s="1"/>
  <c r="W33" i="34"/>
  <c r="Y33" i="34" s="1"/>
  <c r="Z97" i="34"/>
  <c r="Y97" i="34"/>
  <c r="AB97" i="34"/>
  <c r="AA97" i="34"/>
  <c r="AB92" i="34"/>
  <c r="AA92" i="34"/>
  <c r="Y92" i="34"/>
  <c r="Z92" i="34"/>
  <c r="AB117" i="34"/>
  <c r="AA117" i="34"/>
  <c r="Z117" i="34"/>
  <c r="Y117" i="34"/>
  <c r="V144" i="34"/>
  <c r="W144" i="34"/>
  <c r="AA128" i="34"/>
  <c r="Z128" i="34"/>
  <c r="AB128" i="34"/>
  <c r="Y128" i="34"/>
  <c r="AA71" i="34"/>
  <c r="AB71" i="34"/>
  <c r="Y71" i="34"/>
  <c r="Z71" i="34"/>
  <c r="AB172" i="34"/>
  <c r="Y172" i="34"/>
  <c r="Z172" i="34"/>
  <c r="AA172" i="34"/>
  <c r="V29" i="34"/>
  <c r="W29" i="34" s="1"/>
  <c r="Z86" i="34"/>
  <c r="Y86" i="34"/>
  <c r="AB169" i="34"/>
  <c r="AA169" i="34"/>
  <c r="Z169" i="34"/>
  <c r="Y169" i="34"/>
  <c r="AA139" i="34"/>
  <c r="AB139" i="34"/>
  <c r="Z139" i="34"/>
  <c r="Y139" i="34"/>
  <c r="AB67" i="34"/>
  <c r="AA67" i="34"/>
  <c r="Z67" i="34"/>
  <c r="Y67" i="34"/>
  <c r="AB102" i="34"/>
  <c r="Y102" i="34"/>
  <c r="AA102" i="34"/>
  <c r="Z102" i="34"/>
  <c r="AB60" i="34"/>
  <c r="Y60" i="34"/>
  <c r="AA60" i="34"/>
  <c r="Z60" i="34"/>
  <c r="Z153" i="34"/>
  <c r="Y153" i="34"/>
  <c r="AB153" i="34"/>
  <c r="AA153" i="34"/>
  <c r="Y22" i="34"/>
  <c r="Z22" i="34"/>
  <c r="Y90" i="34"/>
  <c r="AB90" i="34"/>
  <c r="Z90" i="34"/>
  <c r="AA90" i="34"/>
  <c r="Z165" i="34"/>
  <c r="AB165" i="34"/>
  <c r="AA165" i="34"/>
  <c r="Y165" i="34"/>
  <c r="V162" i="34"/>
  <c r="W162" i="34" s="1"/>
  <c r="Y45" i="34"/>
  <c r="Z45" i="34"/>
  <c r="AB45" i="34"/>
  <c r="AA45" i="34"/>
  <c r="Y18" i="34"/>
  <c r="Z18" i="34"/>
  <c r="AB107" i="34"/>
  <c r="AA107" i="34"/>
  <c r="Y107" i="34"/>
  <c r="Z107" i="34"/>
  <c r="AA94" i="34"/>
  <c r="AB94" i="34"/>
  <c r="Z94" i="34"/>
  <c r="Y94" i="34"/>
  <c r="Y141" i="34"/>
  <c r="AB141" i="34"/>
  <c r="Z141" i="34"/>
  <c r="AA141" i="34"/>
  <c r="AB15" i="34"/>
  <c r="Y15" i="34"/>
  <c r="AA15" i="34"/>
  <c r="Z15" i="34"/>
  <c r="Y51" i="34"/>
  <c r="Z51" i="34"/>
  <c r="AB51" i="34"/>
  <c r="AA51" i="34"/>
  <c r="AA50" i="34"/>
  <c r="Z50" i="34"/>
  <c r="Y50" i="34"/>
  <c r="AB50" i="34"/>
  <c r="Z181" i="34"/>
  <c r="AA181" i="34"/>
  <c r="Y181" i="34"/>
  <c r="AB181" i="34"/>
  <c r="AB178" i="34"/>
  <c r="AA178" i="34"/>
  <c r="Y178" i="34"/>
  <c r="Z178" i="34"/>
  <c r="AB96" i="34"/>
  <c r="Y96" i="34"/>
  <c r="AA96" i="34"/>
  <c r="Z96" i="34"/>
  <c r="Z83" i="34"/>
  <c r="AA83" i="34"/>
  <c r="Y83" i="34"/>
  <c r="AB83" i="34"/>
  <c r="AA100" i="34"/>
  <c r="AB100" i="34"/>
  <c r="Y100" i="34"/>
  <c r="Z100" i="34"/>
  <c r="Y189" i="34"/>
  <c r="AA189" i="34"/>
  <c r="AB189" i="34"/>
  <c r="Z189" i="34"/>
  <c r="AB21" i="34"/>
  <c r="Y21" i="34"/>
  <c r="Z21" i="34"/>
  <c r="AA21" i="34"/>
  <c r="AB47" i="34"/>
  <c r="Z47" i="34"/>
  <c r="Y47" i="34"/>
  <c r="AA47" i="34"/>
  <c r="AB81" i="34"/>
  <c r="Z81" i="34"/>
  <c r="Y81" i="34"/>
  <c r="AA81" i="34"/>
  <c r="Z57" i="34"/>
  <c r="AA57" i="34"/>
  <c r="Y57" i="34"/>
  <c r="AB57" i="34"/>
  <c r="AB180" i="34"/>
  <c r="AA180" i="34"/>
  <c r="Z180" i="34"/>
  <c r="Y180" i="34"/>
  <c r="AB124" i="34"/>
  <c r="Y124" i="34"/>
  <c r="AA124" i="34"/>
  <c r="Z124" i="34"/>
  <c r="Z109" i="34"/>
  <c r="Y109" i="34"/>
  <c r="AA109" i="34"/>
  <c r="AB109" i="34"/>
  <c r="AA78" i="34"/>
  <c r="Y78" i="34"/>
  <c r="AB78" i="34"/>
  <c r="Z78" i="34"/>
  <c r="Z49" i="34"/>
  <c r="AA49" i="34"/>
  <c r="AB49" i="34"/>
  <c r="Y49" i="34"/>
  <c r="V24" i="34"/>
  <c r="W24" i="34"/>
  <c r="AA161" i="34"/>
  <c r="AB161" i="34"/>
  <c r="Y161" i="34"/>
  <c r="Z161" i="34"/>
  <c r="Y173" i="34"/>
  <c r="Z173" i="34"/>
  <c r="AB173" i="34"/>
  <c r="AA173" i="34"/>
  <c r="Z69" i="34"/>
  <c r="Y69" i="34"/>
  <c r="Y88" i="34"/>
  <c r="AA88" i="34"/>
  <c r="AB88" i="34"/>
  <c r="Z88" i="34"/>
  <c r="AB76" i="34"/>
  <c r="Z76" i="34"/>
  <c r="AA76" i="34"/>
  <c r="Y76" i="34"/>
  <c r="Y79" i="34"/>
  <c r="AA79" i="34"/>
  <c r="AB79" i="34"/>
  <c r="Z79" i="34"/>
  <c r="Y171" i="34"/>
  <c r="AA171" i="34"/>
  <c r="Z171" i="34"/>
  <c r="AB171" i="34"/>
  <c r="Y123" i="34"/>
  <c r="Z123" i="34"/>
  <c r="AB112" i="34"/>
  <c r="AA112" i="34"/>
  <c r="Z112" i="34"/>
  <c r="Y112" i="34"/>
  <c r="Y27" i="34"/>
  <c r="AA27" i="34"/>
  <c r="Z27" i="34"/>
  <c r="Z84" i="34"/>
  <c r="AB84" i="34"/>
  <c r="Y84" i="34"/>
  <c r="AA84" i="34"/>
  <c r="AB133" i="34"/>
  <c r="AA133" i="34"/>
  <c r="Y133" i="34"/>
  <c r="Z133" i="34"/>
  <c r="AB155" i="34"/>
  <c r="Y155" i="34"/>
  <c r="AA155" i="34"/>
  <c r="Z155" i="34"/>
  <c r="AB159" i="34"/>
  <c r="AA159" i="34"/>
  <c r="Z159" i="34"/>
  <c r="Y159" i="34"/>
  <c r="AA147" i="34"/>
  <c r="AB147" i="34"/>
  <c r="Z147" i="34"/>
  <c r="Y147" i="34"/>
  <c r="AA54" i="34"/>
  <c r="AB54" i="34"/>
  <c r="Y54" i="34"/>
  <c r="Z54" i="34"/>
  <c r="AB59" i="34"/>
  <c r="Z59" i="34"/>
  <c r="Y59" i="34"/>
  <c r="AA59" i="34"/>
  <c r="Z74" i="34"/>
  <c r="AA74" i="34"/>
  <c r="Y74" i="34"/>
  <c r="AB74" i="34"/>
  <c r="AB77" i="34"/>
  <c r="Z77" i="34"/>
  <c r="AA77" i="34"/>
  <c r="Y77" i="34"/>
  <c r="Z120" i="34"/>
  <c r="Y120" i="34"/>
  <c r="AB163" i="34"/>
  <c r="AA163" i="34"/>
  <c r="Z163" i="34"/>
  <c r="Y163" i="34"/>
  <c r="AB186" i="34"/>
  <c r="AA186" i="34"/>
  <c r="Z186" i="34"/>
  <c r="Y186" i="34"/>
  <c r="AA36" i="34"/>
  <c r="AB36" i="34"/>
  <c r="Y36" i="34"/>
  <c r="Z36" i="34"/>
  <c r="R13" i="34"/>
  <c r="Q10" i="34"/>
  <c r="AB65" i="34"/>
  <c r="Z65" i="34"/>
  <c r="Y65" i="34"/>
  <c r="AA65" i="34"/>
  <c r="Y91" i="34"/>
  <c r="AB91" i="34"/>
  <c r="AA91" i="34"/>
  <c r="Z91" i="34"/>
  <c r="Z103" i="34"/>
  <c r="Y103" i="34"/>
  <c r="AB103" i="34"/>
  <c r="AA103" i="34"/>
  <c r="Y66" i="34"/>
  <c r="Z66" i="34"/>
  <c r="AA66" i="34"/>
  <c r="AB66" i="34"/>
  <c r="Y73" i="34"/>
  <c r="AB73" i="34"/>
  <c r="Z73" i="34"/>
  <c r="AA73" i="34"/>
  <c r="AA64" i="34"/>
  <c r="AB64" i="34"/>
  <c r="Y64" i="34"/>
  <c r="Z64" i="34"/>
  <c r="AB187" i="34"/>
  <c r="AA187" i="34"/>
  <c r="Z187" i="34"/>
  <c r="Y187" i="34"/>
  <c r="AA34" i="34"/>
  <c r="AB34" i="34"/>
  <c r="Y34" i="34"/>
  <c r="Z34" i="34"/>
  <c r="AA32" i="34"/>
  <c r="AB32" i="34"/>
  <c r="Y32" i="34"/>
  <c r="Z32" i="34"/>
  <c r="AB188" i="34"/>
  <c r="AA188" i="34"/>
  <c r="Y188" i="34"/>
  <c r="Z188" i="34"/>
  <c r="AA38" i="34"/>
  <c r="Y38" i="34"/>
  <c r="Z38" i="34"/>
  <c r="AB38" i="34"/>
  <c r="AA137" i="34"/>
  <c r="AB137" i="34"/>
  <c r="Y137" i="34"/>
  <c r="Z137" i="34"/>
  <c r="Z176" i="34"/>
  <c r="Y176" i="34"/>
  <c r="AA176" i="34"/>
  <c r="AB176" i="34"/>
  <c r="AA89" i="34"/>
  <c r="AB89" i="34"/>
  <c r="Y89" i="34"/>
  <c r="Z89" i="34"/>
  <c r="V43" i="34"/>
  <c r="W43" i="34" s="1"/>
  <c r="Y160" i="34"/>
  <c r="AA160" i="34"/>
  <c r="Z160" i="34"/>
  <c r="AB160" i="34"/>
  <c r="AB134" i="34"/>
  <c r="AA134" i="34"/>
  <c r="Y134" i="34"/>
  <c r="Z134" i="34"/>
  <c r="AA44" i="34"/>
  <c r="AB44" i="34"/>
  <c r="Y44" i="34"/>
  <c r="Z44" i="34"/>
  <c r="AA129" i="34"/>
  <c r="AB129" i="34"/>
  <c r="Z129" i="34"/>
  <c r="Y129" i="34"/>
  <c r="AB42" i="34"/>
  <c r="AA42" i="34"/>
  <c r="Y42" i="34"/>
  <c r="Z42" i="34"/>
  <c r="AB82" i="34"/>
  <c r="Z82" i="34"/>
  <c r="Y82" i="34"/>
  <c r="AA82" i="34"/>
  <c r="Y175" i="34"/>
  <c r="AA175" i="34"/>
  <c r="Z175" i="34"/>
  <c r="AB175" i="34"/>
  <c r="AA143" i="34"/>
  <c r="AB143" i="34"/>
  <c r="Y143" i="34"/>
  <c r="Z143" i="34"/>
  <c r="Y158" i="34"/>
  <c r="AA158" i="34"/>
  <c r="Z158" i="34"/>
  <c r="AB158" i="34"/>
  <c r="Y85" i="34"/>
  <c r="Z85" i="34"/>
  <c r="AB85" i="34"/>
  <c r="AA85" i="34"/>
  <c r="Z157" i="34"/>
  <c r="Y157" i="34"/>
  <c r="Z114" i="34"/>
  <c r="Y114" i="34"/>
  <c r="AB114" i="34"/>
  <c r="AA114" i="34"/>
  <c r="Y46" i="34"/>
  <c r="AA46" i="34"/>
  <c r="Z46" i="34"/>
  <c r="AB46" i="34"/>
  <c r="Y17" i="34"/>
  <c r="Z17" i="34"/>
  <c r="AB68" i="34"/>
  <c r="AA68" i="34"/>
  <c r="Z68" i="34"/>
  <c r="Y68" i="34"/>
  <c r="AB75" i="34"/>
  <c r="AA75" i="34"/>
  <c r="Y75" i="34"/>
  <c r="Z75" i="34"/>
  <c r="AB14" i="34"/>
  <c r="Z14" i="34"/>
  <c r="Y14" i="34"/>
  <c r="AA14" i="34"/>
  <c r="Y121" i="34"/>
  <c r="Z121" i="34"/>
  <c r="Y142" i="34"/>
  <c r="AA142" i="34"/>
  <c r="AB142" i="34"/>
  <c r="Z142" i="34"/>
  <c r="Y119" i="34"/>
  <c r="Z119" i="34"/>
  <c r="AA131" i="34"/>
  <c r="AB131" i="34"/>
  <c r="Y131" i="34"/>
  <c r="Z131" i="34"/>
  <c r="AB106" i="34"/>
  <c r="Y106" i="34"/>
  <c r="Z106" i="34"/>
  <c r="AA106" i="34"/>
  <c r="Y182" i="34"/>
  <c r="AA182" i="34"/>
  <c r="Z182" i="34"/>
  <c r="AB182" i="34"/>
  <c r="Y152" i="34"/>
  <c r="Z152" i="34"/>
  <c r="AA138" i="34"/>
  <c r="Z138" i="34"/>
  <c r="Y138" i="34"/>
  <c r="AB138" i="34"/>
  <c r="AB115" i="34"/>
  <c r="AA115" i="34"/>
  <c r="Y115" i="34"/>
  <c r="Z115" i="34"/>
  <c r="AA26" i="34"/>
  <c r="Y26" i="34"/>
  <c r="AB26" i="34"/>
  <c r="Z26" i="34"/>
  <c r="AB154" i="34"/>
  <c r="AA154" i="34"/>
  <c r="Z154" i="34"/>
  <c r="Y154" i="34"/>
  <c r="AB140" i="34"/>
  <c r="AA140" i="34"/>
  <c r="Y140" i="34"/>
  <c r="Z140" i="34"/>
  <c r="AB37" i="34"/>
  <c r="Z37" i="34"/>
  <c r="AA37" i="34"/>
  <c r="Y37" i="34"/>
  <c r="AB40" i="34"/>
  <c r="AA40" i="34"/>
  <c r="Y40" i="34"/>
  <c r="Z40" i="34"/>
  <c r="AB62" i="34"/>
  <c r="AA62" i="34"/>
  <c r="Y62" i="34"/>
  <c r="Z62" i="34"/>
  <c r="Z31" i="34"/>
  <c r="AA31" i="34"/>
  <c r="AB31" i="34"/>
  <c r="Y31" i="34"/>
  <c r="AB61" i="34"/>
  <c r="Z61" i="34"/>
  <c r="Y61" i="34"/>
  <c r="AA61" i="34"/>
  <c r="V58" i="34"/>
  <c r="W58" i="34"/>
  <c r="Y80" i="34"/>
  <c r="AB80" i="34"/>
  <c r="Z80" i="34"/>
  <c r="AA80" i="34"/>
  <c r="Y135" i="34"/>
  <c r="Z135" i="34"/>
  <c r="AB167" i="34"/>
  <c r="AA167" i="34"/>
  <c r="Y167" i="34"/>
  <c r="Z167" i="34"/>
  <c r="AA53" i="34"/>
  <c r="Z53" i="34"/>
  <c r="AB53" i="34"/>
  <c r="Y53" i="34"/>
  <c r="Z122" i="34"/>
  <c r="Y122" i="34"/>
  <c r="AA95" i="34"/>
  <c r="AB95" i="34"/>
  <c r="Y95" i="34"/>
  <c r="Z95" i="34"/>
  <c r="AB146" i="34"/>
  <c r="Z146" i="34"/>
  <c r="Y146" i="34"/>
  <c r="AA146" i="34"/>
  <c r="AA177" i="34"/>
  <c r="Z177" i="34"/>
  <c r="Y177" i="34"/>
  <c r="Y174" i="34"/>
  <c r="AA174" i="34"/>
  <c r="Z174" i="34"/>
  <c r="AB174" i="34"/>
  <c r="V166" i="34"/>
  <c r="W166" i="34" s="1"/>
  <c r="AB101" i="34"/>
  <c r="AA101" i="34"/>
  <c r="Y101" i="34"/>
  <c r="Z101" i="34"/>
  <c r="AB72" i="34"/>
  <c r="Z72" i="34"/>
  <c r="Y72" i="34"/>
  <c r="AA72" i="34"/>
  <c r="AA183" i="34"/>
  <c r="Z183" i="34"/>
  <c r="Y183" i="34"/>
  <c r="AB183" i="34"/>
  <c r="AA98" i="34"/>
  <c r="AB98" i="34"/>
  <c r="Y98" i="34"/>
  <c r="Z98" i="34"/>
  <c r="AB170" i="34"/>
  <c r="Z170" i="34"/>
  <c r="Y170" i="34"/>
  <c r="AA170" i="34"/>
  <c r="AA126" i="34"/>
  <c r="Y126" i="34"/>
  <c r="Z126" i="34"/>
  <c r="AB126" i="34"/>
  <c r="AB108" i="34"/>
  <c r="Z108" i="34"/>
  <c r="AA108" i="34"/>
  <c r="Y108" i="34"/>
  <c r="AB63" i="34"/>
  <c r="Z63" i="34"/>
  <c r="Y63" i="34"/>
  <c r="AA63" i="34"/>
  <c r="AA93" i="34"/>
  <c r="Y93" i="34"/>
  <c r="AB93" i="34"/>
  <c r="Z93" i="34"/>
  <c r="AB127" i="34"/>
  <c r="Y127" i="34"/>
  <c r="Z127" i="34"/>
  <c r="AA127" i="34"/>
  <c r="Y110" i="34"/>
  <c r="AB110" i="34"/>
  <c r="Z110" i="34"/>
  <c r="AA110" i="34"/>
  <c r="AB39" i="34"/>
  <c r="AA39" i="34"/>
  <c r="Z39" i="34"/>
  <c r="Y39" i="34"/>
  <c r="AB48" i="34"/>
  <c r="Y48" i="34"/>
  <c r="Z48" i="34"/>
  <c r="AA48" i="34"/>
  <c r="Y125" i="34"/>
  <c r="Z125" i="34"/>
  <c r="Y118" i="34"/>
  <c r="Z118" i="34"/>
  <c r="AB136" i="34"/>
  <c r="AA136" i="34"/>
  <c r="Y136" i="34"/>
  <c r="Z136" i="34"/>
  <c r="Z151" i="34"/>
  <c r="Y151" i="34"/>
  <c r="AB55" i="34"/>
  <c r="Y55" i="34"/>
  <c r="Z55" i="34"/>
  <c r="AA55" i="34"/>
  <c r="AB41" i="34"/>
  <c r="Z41" i="34"/>
  <c r="AA41" i="34"/>
  <c r="Y41" i="34"/>
  <c r="Y28" i="34"/>
  <c r="Z28" i="34"/>
  <c r="AB28" i="34"/>
  <c r="AA28" i="34"/>
  <c r="Z113" i="34"/>
  <c r="AB113" i="34"/>
  <c r="Y113" i="34"/>
  <c r="AA113" i="34"/>
  <c r="AA52" i="34"/>
  <c r="Y52" i="34"/>
  <c r="AB52" i="34"/>
  <c r="Z52" i="34"/>
  <c r="Y16" i="34"/>
  <c r="Z16" i="34"/>
  <c r="AA16" i="34"/>
  <c r="AB105" i="34"/>
  <c r="AA105" i="34"/>
  <c r="Y105" i="34"/>
  <c r="Z105" i="34"/>
  <c r="AB70" i="34"/>
  <c r="AA70" i="34"/>
  <c r="Z70" i="34"/>
  <c r="Y70" i="34"/>
  <c r="AA116" i="34"/>
  <c r="AB116" i="34"/>
  <c r="Y116" i="34"/>
  <c r="Z116" i="34"/>
  <c r="AA25" i="34"/>
  <c r="Y25" i="34"/>
  <c r="Z25" i="34"/>
  <c r="AB156" i="34"/>
  <c r="AA156" i="34"/>
  <c r="Y156" i="34"/>
  <c r="Z156" i="34"/>
  <c r="AB111" i="34"/>
  <c r="Z111" i="34"/>
  <c r="Y111" i="34"/>
  <c r="AA111" i="34"/>
  <c r="AA179" i="34"/>
  <c r="AB179" i="34"/>
  <c r="Z179" i="34"/>
  <c r="Y179" i="34"/>
  <c r="Z148" i="34"/>
  <c r="AB148" i="34"/>
  <c r="AA148" i="34"/>
  <c r="Y148" i="34"/>
  <c r="AB99" i="34"/>
  <c r="Z99" i="34"/>
  <c r="Y99" i="34"/>
  <c r="AA99" i="34"/>
  <c r="AA149" i="34"/>
  <c r="Z149" i="34"/>
  <c r="AB149" i="34"/>
  <c r="Y149" i="34"/>
  <c r="AB56" i="34"/>
  <c r="Z56" i="34"/>
  <c r="Y56" i="34"/>
  <c r="AA56" i="34"/>
  <c r="AB168" i="34"/>
  <c r="Y168" i="34"/>
  <c r="Z168" i="34"/>
  <c r="AA168" i="34"/>
  <c r="AA87" i="34"/>
  <c r="Z87" i="34"/>
  <c r="AB87" i="34"/>
  <c r="Y87" i="34"/>
  <c r="AB184" i="34"/>
  <c r="Z184" i="34"/>
  <c r="Y184" i="34"/>
  <c r="AA184" i="34"/>
  <c r="AA185" i="34"/>
  <c r="Y185" i="34"/>
  <c r="AB185" i="34"/>
  <c r="Z185" i="34"/>
  <c r="Z145" i="34"/>
  <c r="Y145" i="34"/>
  <c r="AA145" i="34"/>
  <c r="AB145" i="34"/>
  <c r="AA23" i="34"/>
  <c r="AB23" i="34"/>
  <c r="Y23" i="34"/>
  <c r="Z23" i="34"/>
  <c r="Z132" i="34"/>
  <c r="Y132" i="34"/>
  <c r="AA132" i="34"/>
  <c r="AB132" i="34"/>
  <c r="Z130" i="34"/>
  <c r="AA130" i="34"/>
  <c r="Y130" i="34"/>
  <c r="AB130" i="34"/>
  <c r="AB150" i="34"/>
  <c r="AA150" i="34"/>
  <c r="Y150" i="34"/>
  <c r="Z150" i="34"/>
  <c r="W18" i="31"/>
  <c r="R18" i="31"/>
  <c r="Y166" i="34" l="1"/>
  <c r="AA166" i="34"/>
  <c r="AB166" i="34"/>
  <c r="Z166" i="34"/>
  <c r="Y58" i="34"/>
  <c r="AB58" i="34"/>
  <c r="Z58" i="34"/>
  <c r="AA58" i="34"/>
  <c r="Y43" i="34"/>
  <c r="AA43" i="34"/>
  <c r="AB43" i="34"/>
  <c r="Z43" i="34"/>
  <c r="T13" i="34"/>
  <c r="Y24" i="34"/>
  <c r="AB24" i="34"/>
  <c r="AA24" i="34"/>
  <c r="Z24" i="34"/>
  <c r="Z162" i="34"/>
  <c r="AB162" i="34"/>
  <c r="Y162" i="34"/>
  <c r="AA162" i="34"/>
  <c r="AA29" i="34"/>
  <c r="Z29" i="34"/>
  <c r="Y29" i="34"/>
  <c r="AB29" i="34"/>
  <c r="Z144" i="34"/>
  <c r="Y144" i="34"/>
  <c r="AB144" i="34"/>
  <c r="AA144" i="34"/>
  <c r="T11" i="34" l="1"/>
  <c r="V13" i="34"/>
  <c r="V11" i="34" s="1"/>
  <c r="V10" i="34" s="1"/>
  <c r="W13" i="34" l="1"/>
  <c r="Z13" i="34" s="1"/>
  <c r="Z11" i="34" s="1"/>
  <c r="W11" i="34" l="1"/>
  <c r="AA13" i="34"/>
  <c r="AA11" i="34" s="1"/>
  <c r="AB13" i="34"/>
  <c r="AB11" i="34" s="1"/>
  <c r="Y13" i="34"/>
  <c r="Y11" i="34" s="1"/>
</calcChain>
</file>

<file path=xl/sharedStrings.xml><?xml version="1.0" encoding="utf-8"?>
<sst xmlns="http://schemas.openxmlformats.org/spreadsheetml/2006/main" count="1281" uniqueCount="328">
  <si>
    <t>2024 Municipal Funding</t>
  </si>
  <si>
    <t>Calculation of 2024 Steward Cash Obligation</t>
  </si>
  <si>
    <t>Steward Municipal Obligation</t>
  </si>
  <si>
    <t>CNA/OCNA InKind Deduction Balance</t>
  </si>
  <si>
    <t>2023 Steward Cash Obligation</t>
  </si>
  <si>
    <t>Accounting for Prior Year Adjustments</t>
  </si>
  <si>
    <t>PC</t>
  </si>
  <si>
    <t>Group</t>
  </si>
  <si>
    <t>Program</t>
  </si>
  <si>
    <t>2022 Marketed Tonnes</t>
  </si>
  <si>
    <t>2022 Reported Gross Cost</t>
  </si>
  <si>
    <t>2022 Reported Revenue</t>
  </si>
  <si>
    <t>2022 Reported Net Cost</t>
  </si>
  <si>
    <t>Reported Net Cost per Tonne</t>
  </si>
  <si>
    <t>Days in Program (2024)</t>
  </si>
  <si>
    <t>Transition Date</t>
  </si>
  <si>
    <t>Pro-rated Net Cost</t>
  </si>
  <si>
    <t>Total Payment</t>
  </si>
  <si>
    <t>PYA Re: 2021 Data Year</t>
  </si>
  <si>
    <t>Additional PYA Re: 2020 Data Year</t>
  </si>
  <si>
    <t>Missing Program Adjustment</t>
  </si>
  <si>
    <t>Final PYA</t>
  </si>
  <si>
    <t>Final Payment</t>
  </si>
  <si>
    <t>Late Penalty?</t>
  </si>
  <si>
    <t>Late Penalty Assessed</t>
  </si>
  <si>
    <t>Final Payment Incl. Late Penalty</t>
  </si>
  <si>
    <t>Jun. 2024
Payment</t>
  </si>
  <si>
    <t>Sept. 2024
Payment</t>
  </si>
  <si>
    <t>Dec. 2024
Payment</t>
  </si>
  <si>
    <t>Mar. 2025
Payment</t>
  </si>
  <si>
    <t>HALTON, REGIONAL MUNICIPALITY OF</t>
  </si>
  <si>
    <t>YORK, REGIONAL MUNICIPALITY OF</t>
  </si>
  <si>
    <t>HAMILTON, CITY OF</t>
  </si>
  <si>
    <t>PEEL, REGIONAL MUNICIPALITY OF</t>
  </si>
  <si>
    <t>DURHAM, REGIONAL MUNICIPALITY OF</t>
  </si>
  <si>
    <t>ESSEX-WINDSOR SOLID WASTE AUTHORITY</t>
  </si>
  <si>
    <t>WATERLOO, REGIONAL MUNICIPALITY OF</t>
  </si>
  <si>
    <t>BARRIE, CITY OF</t>
  </si>
  <si>
    <t>GUELPH, CITY OF</t>
  </si>
  <si>
    <t>THUNDER BAY, CITY OF</t>
  </si>
  <si>
    <t>BRANTFORD, CITY OF</t>
  </si>
  <si>
    <t>WELLINGTON, COUNTY OF</t>
  </si>
  <si>
    <t>NORFOLK, COUNTY OF</t>
  </si>
  <si>
    <t>QUINTE WASTE SOLUTIONS</t>
  </si>
  <si>
    <t>MUSKOKA, DISTRICT MUNICIPALITY OF</t>
  </si>
  <si>
    <t>NORTH BAY, CITY OF</t>
  </si>
  <si>
    <t>GREATER SUDBURY, CITY OF</t>
  </si>
  <si>
    <t>BLUEWATER RECYCLING ASSOCIATION</t>
  </si>
  <si>
    <t>BRUCE AREA SOLID WASTE RECYCLING</t>
  </si>
  <si>
    <t>KINGSTON, CITY OF</t>
  </si>
  <si>
    <t>KAWARTHA LAKES, CITY OF</t>
  </si>
  <si>
    <t>OXFORD, RESTRUCTURED COUNTY OF</t>
  </si>
  <si>
    <t>STRATFORD, CITY OF</t>
  </si>
  <si>
    <t>BROCKVILLE, CITY OF</t>
  </si>
  <si>
    <t>HANOVER, TOWN OF</t>
  </si>
  <si>
    <t>CORNWALL, CITY OF</t>
  </si>
  <si>
    <t>PRESCOTT,TOWN OF</t>
  </si>
  <si>
    <t>GANANOQUE, TOWN OF</t>
  </si>
  <si>
    <t>DESERONTO, TOWN OF</t>
  </si>
  <si>
    <t>PERTH, TOWN OF</t>
  </si>
  <si>
    <t>SUNDRIDGE, VILLAGE OF</t>
  </si>
  <si>
    <t>WEST NIPISSING, MUNICIPALITY OF</t>
  </si>
  <si>
    <t>KIRKLAND LAKE, TOWN OF</t>
  </si>
  <si>
    <t>ELLIOT LAKE, CITY OF</t>
  </si>
  <si>
    <t>TIMMINS, CITY OF</t>
  </si>
  <si>
    <t>GAUTHIER, TOWNSHIP OF</t>
  </si>
  <si>
    <t>SABLES-SPANISH RIVERS, TOWNSHIP OF</t>
  </si>
  <si>
    <t>BALDWIN, TOWNSHIP OF</t>
  </si>
  <si>
    <t>BLIND RIVER, TOWN OF</t>
  </si>
  <si>
    <t>CENTRAL MANITOULIN, TOWNSHIP OF</t>
  </si>
  <si>
    <t>ESPANOLA, TOWN OF</t>
  </si>
  <si>
    <t>NAIRN &amp; HYMAN, TOWNSHIP OF</t>
  </si>
  <si>
    <t>NORTHEASTERN MANITOULIN &amp; ISLANDS, TOWN OF</t>
  </si>
  <si>
    <t>Temiskaming Shores, City of</t>
  </si>
  <si>
    <t>Red Rock Indian Band</t>
  </si>
  <si>
    <t>GARDEN RIVER FIRST NATION</t>
  </si>
  <si>
    <t>WAHNAPITAE FIRST NATION</t>
  </si>
  <si>
    <t>ARMSTRONG, TOWNSHIP OF</t>
  </si>
  <si>
    <t>COBALT, TOWN OF</t>
  </si>
  <si>
    <t>COLEMAN,  TOWNSHIP OF</t>
  </si>
  <si>
    <t>ENGLEHART, TOWN OF</t>
  </si>
  <si>
    <t>EVANTUREL, TOWNSHIP OF</t>
  </si>
  <si>
    <t>HEAD, CLARA AND MARIA, TOWNSHIPS OF</t>
  </si>
  <si>
    <t>JAMES, TOWNSHIP OF</t>
  </si>
  <si>
    <t>LARDER LAKE,  TOWNSHIP OF</t>
  </si>
  <si>
    <t>LATCHFORD, TOWN OF</t>
  </si>
  <si>
    <t>MARATHON,  TOWN OF</t>
  </si>
  <si>
    <t xml:space="preserve">Matachewan, The Corporation of the Township of </t>
  </si>
  <si>
    <t>MCGARRY, TOWNSHIP OF</t>
  </si>
  <si>
    <t>TRI-NEIGHBOURS</t>
  </si>
  <si>
    <t>PAPINEAU-CAMERON, TOWNSHIP OF</t>
  </si>
  <si>
    <t>POWASSAN, MUNICIPALITY OF</t>
  </si>
  <si>
    <t>SPANISH, TOWN OF</t>
  </si>
  <si>
    <t>ST. CHARLES, MUNICIPALITY OF</t>
  </si>
  <si>
    <t>CHISHOLM, TOWNSHIP OF</t>
  </si>
  <si>
    <t>EAST FERRIS, MUNICIPALITY OF</t>
  </si>
  <si>
    <t>CALLANDER, MUNICIPALITY OF</t>
  </si>
  <si>
    <t>ATIKAMEKSHENG ANISHNAWBEK FIRST NATION</t>
  </si>
  <si>
    <t>BATCHEWANA FIRST NATIONS OJIBWAYS</t>
  </si>
  <si>
    <t>NIPISSING FIRST NATION</t>
  </si>
  <si>
    <t>COCHRANE, Corporation of the Town of</t>
  </si>
  <si>
    <t>NORTH HURON, TOWNSHIP OF</t>
  </si>
  <si>
    <t>ASHFIELD-COLBORNE-WAWANOSH, TOWNSHIP OF</t>
  </si>
  <si>
    <t>HOWICK, TOWNSHIP OF</t>
  </si>
  <si>
    <t>RIDEAU LAKES, TOWNSHIP OF</t>
  </si>
  <si>
    <t>WESTPORT, VILLAGE OF</t>
  </si>
  <si>
    <t>OTTAWA VALLEY WASTE RECOVERY CENTRE</t>
  </si>
  <si>
    <t>NORTH GLENGARRY, TOWNSHIP OF</t>
  </si>
  <si>
    <t>ATHENS, TOWNSHIP OF</t>
  </si>
  <si>
    <t>NORTH STORMONT, TOWNSHIP OF</t>
  </si>
  <si>
    <t>SOUTH FRONTENAC, TOWNSHIP OF</t>
  </si>
  <si>
    <t>SOUTH STORMONT, TOWNSHIP OF</t>
  </si>
  <si>
    <t>NORTH DUNDAS, TOWNSHIP OF</t>
  </si>
  <si>
    <t>WHITEWATER REGION, TOWNSHIP OF</t>
  </si>
  <si>
    <t>GREATER NAPANEE, TOWNSHIP OF</t>
  </si>
  <si>
    <t>EDWARDSBURGH CARDINAL, TOWNSHIP OF</t>
  </si>
  <si>
    <t>SOUTH GLENGARRY, TOWNSHIP OF</t>
  </si>
  <si>
    <t>SOUTH DUNDAS, TOWNSHIP OF</t>
  </si>
  <si>
    <t>BRANT, COUNTY OF</t>
  </si>
  <si>
    <t>WEST GREY, MUNICIPALITY OF</t>
  </si>
  <si>
    <t>Burk's Falls, Village of</t>
  </si>
  <si>
    <t>Huron East-Brussels/Tuckersmith, Municipality of</t>
  </si>
  <si>
    <t>Wahta Mohawks First Nation</t>
  </si>
  <si>
    <t>BANCROFT, TOWN OF</t>
  </si>
  <si>
    <t>MISSISSAUGAS OF THE NEW CREDIT FIRST NATION</t>
  </si>
  <si>
    <t>LAURENTIAN HILLS, TOWN OF</t>
  </si>
  <si>
    <t>TEMAGAMI, MUNICIPALITY OF</t>
  </si>
  <si>
    <t>DEEP RIVER, TOWN OF</t>
  </si>
  <si>
    <t>MOHAWKS OF THE BAY OF QUINTE</t>
  </si>
  <si>
    <t>LOYALIST, TOWNSHIP OF</t>
  </si>
  <si>
    <t>ALGONQUINS OF PIKWAKANAGAN</t>
  </si>
  <si>
    <t>CHIPPEWAS OF RAMA FIRST NATION</t>
  </si>
  <si>
    <t>CURVE LAKE FIRST NATION</t>
  </si>
  <si>
    <t>Hiawatha First Nation</t>
  </si>
  <si>
    <t>ARMOUR, TOWNSHIP OF</t>
  </si>
  <si>
    <t>WHITESTONE, MUNICIPALITY OF</t>
  </si>
  <si>
    <t>THE ARCHIPELAGO, TOWNSHIP OF</t>
  </si>
  <si>
    <t>CARLING, TOWNSHIP OF</t>
  </si>
  <si>
    <t>MCDOUGALL, MUNICIPALITY OF</t>
  </si>
  <si>
    <t>SEGUIN, TOWNSHIP OF</t>
  </si>
  <si>
    <t>MCKELLAR, TOWNSHIP OF</t>
  </si>
  <si>
    <t>CASEY, TOWNSHIP OF</t>
  </si>
  <si>
    <t>GILLIES, TOWNSHIP OF</t>
  </si>
  <si>
    <t>CHIPPEWAS OF THE THAMES FIRST NATION</t>
  </si>
  <si>
    <t>KERNS, TOWNSHIP OF</t>
  </si>
  <si>
    <t>HUDSON, TOWNSHIP OF</t>
  </si>
  <si>
    <t>CALVIN, MUNICIPALITY OF</t>
  </si>
  <si>
    <t>PERRY, TOWNSHIP OF</t>
  </si>
  <si>
    <t>Matachewan First Nations</t>
  </si>
  <si>
    <t>Temagami First Nation</t>
  </si>
  <si>
    <t>Moose Deer Point</t>
  </si>
  <si>
    <t>BILLINGS, TOWNSHIP OF</t>
  </si>
  <si>
    <t>CONMEE,  TOWNSHIP OF</t>
  </si>
  <si>
    <t>FRENCH RIVER, MUNICIPALITY OF</t>
  </si>
  <si>
    <t>HARLEY, TOWNSHP OF</t>
  </si>
  <si>
    <t>HEARST, TOWN OF</t>
  </si>
  <si>
    <t>HILLIARD,  TOWNSHIP OF</t>
  </si>
  <si>
    <t>HURON SHORES,  MUNICIPALITY OF</t>
  </si>
  <si>
    <t>KAPUSKASING MOONBEAM LANDFILL SITE, MANAGEMENT BOARD OF</t>
  </si>
  <si>
    <t>KEARNEY, TOWN OF</t>
  </si>
  <si>
    <t>KILLARNEY, MUNICIPALITY OF</t>
  </si>
  <si>
    <t>LAIRD, TOWNSHIP OF</t>
  </si>
  <si>
    <t>MACDONALD, MEREDITH &amp; ABERDEEN ADDITIONAL, TOWNSHIP OF</t>
  </si>
  <si>
    <t>MACHAR, TOWNSHIP OF</t>
  </si>
  <si>
    <t>MAGNETAWAN, MUNICIPALITY OF</t>
  </si>
  <si>
    <t>MATTICE-VAL COTE</t>
  </si>
  <si>
    <t>MCMURRICH/MONTEITH, TOWNSHIP OF</t>
  </si>
  <si>
    <t>NIPISSING, TOWNSHIP OF</t>
  </si>
  <si>
    <t>OLIVER PAIPOONGE,  MUNICIPALITY OF</t>
  </si>
  <si>
    <t>SHUNIAH, MUNICIPALITY OF</t>
  </si>
  <si>
    <t>SOUTH RIVER, VILLAGE OF</t>
  </si>
  <si>
    <t>ST. JOSEPH, TOWNSHIP OF</t>
  </si>
  <si>
    <t>STRONG, TOWNSHIP OF</t>
  </si>
  <si>
    <t>TARBUTT &amp; TARBUTT ADDITIONAL, TOWNSHIP OF</t>
  </si>
  <si>
    <t>TERRACE BAY, TOWNSHIP OF</t>
  </si>
  <si>
    <t>BONFIELD, TOWNSHIP OF</t>
  </si>
  <si>
    <t>CHARLTON AND DACK, MUNICIPALITY OF</t>
  </si>
  <si>
    <t>SERPENT RIVER FIRST NATIONS</t>
  </si>
  <si>
    <t>SAGAMOK ANISHNAWBEK FIRST NATION</t>
  </si>
  <si>
    <t>WIKWEMIKONG UNCEDED INDIAN RESERVE</t>
  </si>
  <si>
    <t>ONEIDA NATION OF THE THAMES</t>
  </si>
  <si>
    <t>ALGONQUIN HIGHLANDS,TOWNSHIP OF</t>
  </si>
  <si>
    <t>LEEDS AND THE THOUSAND ISLANDS, TOWNSHIP OF</t>
  </si>
  <si>
    <t>ELIZABETHTOWN-KITLEY, TOWNSHIP OF</t>
  </si>
  <si>
    <t>FRONT OF YONGE, TOWNSHIP OF</t>
  </si>
  <si>
    <t>AUGUSTA, TOWNSHIP OF</t>
  </si>
  <si>
    <t>STONE MILLS, TOWNSHIP OF</t>
  </si>
  <si>
    <t>BRUDENELL, LYNDOCH AND RAGLAN, TOWNSHIP OF</t>
  </si>
  <si>
    <t>NORTHERN BRUCE PENINSULA, MUNICIPALITY OF</t>
  </si>
  <si>
    <t>CARLOW MAYO, TOWNSHIP OF</t>
  </si>
  <si>
    <t>TAY VALLEY, TOWNSHIP OF</t>
  </si>
  <si>
    <t>LANARK HIGHLANDS, TOWNSHIP OF</t>
  </si>
  <si>
    <t>ADDINGTON HIGHLANDS, TOWNSHIP OF</t>
  </si>
  <si>
    <t>ADMASTON/BROMLEY, TOWNSHIP OF</t>
  </si>
  <si>
    <t>MINDEN HILLS, TOWNSHIP OF</t>
  </si>
  <si>
    <t>GREATER MADAWASKA, TOWNSHIP OF</t>
  </si>
  <si>
    <t>BONNECHERE VALLEY, TOWNSHIP OF</t>
  </si>
  <si>
    <t>KILLALOE, HAGARTY, AND RICHARDS, TOWNSHIP OF</t>
  </si>
  <si>
    <t>MADAWASKA VALLEY, TOWNSHIP OF</t>
  </si>
  <si>
    <t>CENTRAL FRONTENAC, TOWNSHIP OF</t>
  </si>
  <si>
    <t>NORTH FRONTENAC, TOWNSHIP OF</t>
  </si>
  <si>
    <t>FARADAY, TOWNSHIP OF</t>
  </si>
  <si>
    <t>Limerick, Township of</t>
  </si>
  <si>
    <t>TUDOR &amp; CASHEL, TOWNSHIP OF</t>
  </si>
  <si>
    <t>WOLLASTON, TOWNSHIP OF</t>
  </si>
  <si>
    <t>WALPOLE ISLAND FIRST NATION</t>
  </si>
  <si>
    <t>SIX NATIONS</t>
  </si>
  <si>
    <t>2023 Municipal Funding</t>
  </si>
  <si>
    <t>Calculation of 2023 Steward Cash Obligation</t>
  </si>
  <si>
    <t>2022 Steward Cash Obligation</t>
  </si>
  <si>
    <t>2021 Marketed Tonnes</t>
  </si>
  <si>
    <t>2021
Adjusted Marketed Tonnes</t>
  </si>
  <si>
    <t>Difference</t>
  </si>
  <si>
    <t>2021 Reported Gross Cost</t>
  </si>
  <si>
    <t>2021 Adjusted Reported Gross Cost</t>
  </si>
  <si>
    <t>2021 Reported Revenue</t>
  </si>
  <si>
    <t>2021 Adjusted Reported Revenue</t>
  </si>
  <si>
    <t>2021 Reported Net Cost</t>
  </si>
  <si>
    <t>2021 Adjusted Reported Net Cost</t>
  </si>
  <si>
    <t>Days in Program (2023)</t>
  </si>
  <si>
    <t>2021 Pro-rated Net Cost</t>
  </si>
  <si>
    <t>2023 MFAM Funding (2021 Data Year)</t>
  </si>
  <si>
    <t>TORONTO, CITY OF</t>
  </si>
  <si>
    <t>LONDON, CITY OF</t>
  </si>
  <si>
    <t>SIMCOE, COUNTY OF</t>
  </si>
  <si>
    <t>NIAGARA, REGIONAL MUNICIPALITY OF</t>
  </si>
  <si>
    <t>OTTAWA, CITY OF</t>
  </si>
  <si>
    <t>SAULT STE. MARIE, CITY OF</t>
  </si>
  <si>
    <t>SARNIA, CITY OF</t>
  </si>
  <si>
    <t>PETERBOROUGH, CITY OF</t>
  </si>
  <si>
    <t>NORTHUMBERLAND, COUNTY OF</t>
  </si>
  <si>
    <t>PETERBOROUGH, COUNTY OF</t>
  </si>
  <si>
    <t>CHATHAM-KENT, MUNICIPALITY OF</t>
  </si>
  <si>
    <t>DUFFERIN, COUNTY OF</t>
  </si>
  <si>
    <t>OWEN SOUND, CITY OF</t>
  </si>
  <si>
    <t>ORILLIA, CITY OF</t>
  </si>
  <si>
    <t>PARRY SOUND, TOWN OF</t>
  </si>
  <si>
    <t>ST. THOMAS, CITY OF</t>
  </si>
  <si>
    <t>AYLMER, TOWN OF</t>
  </si>
  <si>
    <t>Arnprior, Town of</t>
  </si>
  <si>
    <t>RENFREW, TOWN OF</t>
  </si>
  <si>
    <t>MATTAWA, TOWN OF</t>
  </si>
  <si>
    <t>PETROLIA, TOWN OF</t>
  </si>
  <si>
    <t>CARLETON PLACE, TOWN OF</t>
  </si>
  <si>
    <t>CASSELMAN,  VILLAGE OF</t>
  </si>
  <si>
    <t>SMITHS FALLS, TOWN OF</t>
  </si>
  <si>
    <t>PRINCE, TOWNSHIP OF</t>
  </si>
  <si>
    <t>GOULAIS &amp; DISTRICT, LOCAL SERVICES BOARD OF</t>
  </si>
  <si>
    <t>Local Services Board of Aweres</t>
  </si>
  <si>
    <t>ATIKOKAN, TOWNSHIP OF</t>
  </si>
  <si>
    <t>DRYDEN, CITY OF</t>
  </si>
  <si>
    <t>FORT FRANCES, TOWN OF</t>
  </si>
  <si>
    <t>KENORA, CITY OF</t>
  </si>
  <si>
    <t>CHATSWORTH, TOWNSHIP OF</t>
  </si>
  <si>
    <t>THE BLUE MOUNTAINS, TOWN OF</t>
  </si>
  <si>
    <t>THAMES CENTRE, MUNICIPALITY OF</t>
  </si>
  <si>
    <t>WEST ELGIN, MUNICIPALITY OF</t>
  </si>
  <si>
    <t>GEORGIAN BLUFFS, TOWNSHIP OF</t>
  </si>
  <si>
    <t>MEAFORD, MUNICIPALITY OF</t>
  </si>
  <si>
    <t>CENTRAL ELGIN, MUNICIPALITY OF</t>
  </si>
  <si>
    <t>NORTH GRENVILLE, MUNICIPALITY OF</t>
  </si>
  <si>
    <t>HAWKESBURY JOINT RECYCLING</t>
  </si>
  <si>
    <t>ST. CLAIR, TOWNSHIP OF</t>
  </si>
  <si>
    <t>MERRICKVILLE-WOLFORD, VILLAGE OF</t>
  </si>
  <si>
    <t>RUSSELL, TOWNSHIP OF</t>
  </si>
  <si>
    <t>SOUTHWOLD, TOWNSHIP OF</t>
  </si>
  <si>
    <t>BAYHAM, MUNICIPALITY OF</t>
  </si>
  <si>
    <t>CLARENCE-ROCKLAND, CITY OF</t>
  </si>
  <si>
    <t>THE NATION, MUNICIPALITY</t>
  </si>
  <si>
    <t>DUTTON-DUNWICH, MUNICIPALITY OF</t>
  </si>
  <si>
    <t>PLYMPTON-WYOMING, TOWN OF</t>
  </si>
  <si>
    <t>MALAHIDE, TOWNSHIP OF</t>
  </si>
  <si>
    <t>HASTINGS HIGHLANDS, MUNICIPALITY OF</t>
  </si>
  <si>
    <t>HORTON, TOWNSHIP OF</t>
  </si>
  <si>
    <t>GREY HIGHLANDS, MUNICIPALITY OF</t>
  </si>
  <si>
    <t>MCNAB-BRAESIDE, TOWNSHIP OF</t>
  </si>
  <si>
    <t>SOUTHWEST MIDDLESEX, MUNICIPALITY OF</t>
  </si>
  <si>
    <t>ALFRED AND PLANTAGENET, TOWNSHIP OF</t>
  </si>
  <si>
    <t>SOUTHGATE, TOWNSHIP OF</t>
  </si>
  <si>
    <t>BECKWITH, TOWNSHIP OF</t>
  </si>
  <si>
    <t>DRUMMOND-NORTH ELMSLEY, TOWNSHIP OF</t>
  </si>
  <si>
    <t>HALDIMAND, COUNTY OF</t>
  </si>
  <si>
    <t>MISSISSIPPI MILLS, TOWN OF</t>
  </si>
  <si>
    <t>MONTAGUE, TOWNSHIP OF</t>
  </si>
  <si>
    <t>NEWBURY,  VILLAGE OF</t>
  </si>
  <si>
    <t>ALDERVILLE FIRST NATION</t>
  </si>
  <si>
    <t>NEEBING, MUNICIPALITY OF</t>
  </si>
  <si>
    <t>Dokis First Nation</t>
  </si>
  <si>
    <t>EMO, TOWNSHIP OF</t>
  </si>
  <si>
    <t>HILTON BEACH,  VILLAGE OF</t>
  </si>
  <si>
    <t>OCONNOR,  TOWNSHIP OF</t>
  </si>
  <si>
    <t>RED LAKE, MUNICIPALITY OF</t>
  </si>
  <si>
    <t>SIOUX NARROWS NESTOR FALLS, TOWNSHIP OF</t>
  </si>
  <si>
    <t>DYSART ET AL, TOWNSHIP OF</t>
  </si>
  <si>
    <t>FRONTENAC ISLANDS, TOWNSHIP OF</t>
  </si>
  <si>
    <t>HIGHLANDS EAST, MUNICIPALITY OF</t>
  </si>
  <si>
    <t>ENNISKILLEN, TOWNSHIP OF</t>
  </si>
  <si>
    <t>CHIPPEWAS OF KETTLE AND STONY POINT FIRST NATIONS</t>
  </si>
  <si>
    <t>Maximum:</t>
  </si>
  <si>
    <t>Straight Avg.</t>
  </si>
  <si>
    <t>2021 Reported &amp; Calculated Gross Costs</t>
  </si>
  <si>
    <t>Straight SD.</t>
  </si>
  <si>
    <t>Total Gross Residential Cost</t>
  </si>
  <si>
    <t>Reported Revenue</t>
  </si>
  <si>
    <t>Reported Net Cost</t>
  </si>
  <si>
    <t>Tonnes</t>
  </si>
  <si>
    <t>Net Cost per Tonne</t>
  </si>
  <si>
    <t>2022 Municipal Funding</t>
  </si>
  <si>
    <t>Calculation of 2022 Steward Cash Obligation</t>
  </si>
  <si>
    <t>2022 Municipal Payout Breakdown</t>
  </si>
  <si>
    <t>2022 Municipal Payout</t>
  </si>
  <si>
    <t>Amortization Adjustment Payout</t>
  </si>
  <si>
    <t>2020 Marketed Tonnes</t>
  </si>
  <si>
    <t>2020
Adjusted Marketed Tonnes</t>
  </si>
  <si>
    <t>2020 Reported Gross Cost</t>
  </si>
  <si>
    <t>2020 Adjusted Reported Gross Cost</t>
  </si>
  <si>
    <t>2020 Reported Revenue</t>
  </si>
  <si>
    <t>2020 Adjusted Reported Revenue</t>
  </si>
  <si>
    <t>2020 Reported Net Cost</t>
  </si>
  <si>
    <t>2020 Adjusted Reported Net Cost</t>
  </si>
  <si>
    <t>2022 MFAM Funding (2020 Data Year)</t>
  </si>
  <si>
    <t>PYA Re: 2020 Data Year</t>
  </si>
  <si>
    <t>PYA Re: 2020 Data Year - 2023 MFAM</t>
  </si>
  <si>
    <t>SIOUX LOOKOUT, THE CORPORATION OF THE MUNICIPALITY OF</t>
  </si>
  <si>
    <t>RAINY RIVER FIRST NATIONS</t>
  </si>
  <si>
    <t>CHIPPEWAS OF NAWASH FIRST NATION</t>
  </si>
  <si>
    <t>ASSIGINACK,  TOWNSHIP OF</t>
  </si>
  <si>
    <r>
      <t xml:space="preserve">2020 Reported &amp; Calculated Gross Costs </t>
    </r>
    <r>
      <rPr>
        <sz val="11"/>
        <rFont val="Calibri"/>
        <family val="2"/>
        <scheme val="minor"/>
      </rPr>
      <t xml:space="preserve"> 2021-06-29- Data finalized by RPRA: Cody Fowler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</si>
</sst>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;[Red]\-&quot;$&quot;#,##0"/>
    <numFmt numFmtId="165" formatCode="&quot;$&quot;#,##0.00;\-&quot;$&quot;#,##0.00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&quot;$&quot;#,##0.00&quot;/T&quot;;[Red]\(&quot;$&quot;#,##0.00&quot;/T&quot;\);\-"/>
    <numFmt numFmtId="169" formatCode="&quot;$&quot;#,##0;[Red]\(&quot;$&quot;#,##0\);\-"/>
    <numFmt numFmtId="170" formatCode="&quot;$&quot;#,##0.00\ &quot;/T&quot;;[Red]\(&quot;$&quot;#,##0.00\ &quot;/T&quot;\);\-"/>
    <numFmt numFmtId="171" formatCode="0.0%"/>
    <numFmt numFmtId="172" formatCode=";;"/>
    <numFmt numFmtId="173" formatCode="\$#,##0.00;\-\$#,##0.00"/>
    <numFmt numFmtId="174" formatCode="#,##0\ &quot;T&quot;"/>
    <numFmt numFmtId="175" formatCode="[=1]&quot;yes&quot;;[=0]\-;&quot;error&quot;"/>
    <numFmt numFmtId="176" formatCode="&quot;$&quot;#,##0.00;[Red]\(&quot;$&quot;#,##0.00\);\-"/>
    <numFmt numFmtId="177" formatCode="#,##0\ &quot;T&quot;;[Red]\(#,##0\ &quot;T&quot;\);\-"/>
    <numFmt numFmtId="178" formatCode="&quot;$&quot;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</font>
    <font>
      <u/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CCECFF"/>
        <bgColor indexed="64"/>
      </patternFill>
    </fill>
    <fill>
      <patternFill patternType="solid">
        <fgColor theme="8" tint="0.59999389629810485"/>
        <bgColor rgb="FFC0C0C0"/>
      </patternFill>
    </fill>
    <fill>
      <patternFill patternType="solid">
        <fgColor theme="6" tint="0.79998168889431442"/>
        <bgColor rgb="FFC0C0C0"/>
      </patternFill>
    </fill>
  </fills>
  <borders count="19">
    <border>
      <left/>
      <right/>
      <top/>
      <bottom/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rgb="FFD0D7E5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167" fontId="16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0" fontId="18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169" fontId="3" fillId="0" borderId="1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7" fillId="0" borderId="0" xfId="0" applyFont="1" applyAlignment="1">
      <alignment horizontal="left"/>
    </xf>
    <xf numFmtId="169" fontId="0" fillId="0" borderId="0" xfId="0" applyNumberFormat="1"/>
    <xf numFmtId="0" fontId="8" fillId="0" borderId="2" xfId="0" applyFont="1" applyBorder="1" applyAlignment="1">
      <alignment horizontal="right" vertical="center" wrapText="1"/>
    </xf>
    <xf numFmtId="0" fontId="9" fillId="0" borderId="0" xfId="0" applyFont="1"/>
    <xf numFmtId="0" fontId="10" fillId="0" borderId="0" xfId="0" applyFont="1"/>
    <xf numFmtId="171" fontId="9" fillId="0" borderId="0" xfId="2" applyNumberFormat="1" applyFont="1"/>
    <xf numFmtId="169" fontId="9" fillId="0" borderId="0" xfId="0" applyNumberFormat="1" applyFont="1"/>
    <xf numFmtId="0" fontId="8" fillId="0" borderId="2" xfId="0" applyFont="1" applyBorder="1" applyAlignment="1">
      <alignment vertical="center"/>
    </xf>
    <xf numFmtId="172" fontId="9" fillId="0" borderId="0" xfId="0" applyNumberFormat="1" applyFont="1"/>
    <xf numFmtId="0" fontId="12" fillId="0" borderId="0" xfId="0" applyFont="1"/>
    <xf numFmtId="169" fontId="0" fillId="0" borderId="11" xfId="0" applyNumberFormat="1" applyBorder="1"/>
    <xf numFmtId="0" fontId="7" fillId="0" borderId="7" xfId="0" applyFont="1" applyBorder="1" applyAlignment="1">
      <alignment horizontal="centerContinuous" vertical="center"/>
    </xf>
    <xf numFmtId="169" fontId="7" fillId="0" borderId="8" xfId="0" applyNumberFormat="1" applyFont="1" applyBorder="1" applyAlignment="1">
      <alignment horizontal="centerContinuous" vertical="center"/>
    </xf>
    <xf numFmtId="169" fontId="7" fillId="0" borderId="9" xfId="0" applyNumberFormat="1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0" fillId="0" borderId="10" xfId="0" applyBorder="1" applyAlignment="1">
      <alignment horizontal="left" indent="1"/>
    </xf>
    <xf numFmtId="169" fontId="0" fillId="0" borderId="0" xfId="0" applyNumberFormat="1" applyProtection="1">
      <protection locked="0"/>
    </xf>
    <xf numFmtId="0" fontId="0" fillId="0" borderId="0" xfId="0" applyAlignment="1">
      <alignment horizontal="left" indent="1"/>
    </xf>
    <xf numFmtId="0" fontId="0" fillId="0" borderId="14" xfId="0" applyBorder="1"/>
    <xf numFmtId="0" fontId="6" fillId="0" borderId="0" xfId="0" applyFont="1" applyAlignment="1">
      <alignment horizontal="centerContinuous"/>
    </xf>
    <xf numFmtId="0" fontId="0" fillId="0" borderId="12" xfId="0" applyBorder="1" applyAlignment="1">
      <alignment horizontal="left" indent="1"/>
    </xf>
    <xf numFmtId="0" fontId="0" fillId="0" borderId="13" xfId="0" applyBorder="1"/>
    <xf numFmtId="2" fontId="0" fillId="0" borderId="0" xfId="0" applyNumberFormat="1"/>
    <xf numFmtId="172" fontId="0" fillId="0" borderId="0" xfId="0" applyNumberFormat="1"/>
    <xf numFmtId="9" fontId="6" fillId="0" borderId="0" xfId="2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170" fontId="0" fillId="0" borderId="0" xfId="0" applyNumberFormat="1" applyAlignment="1">
      <alignment horizontal="right"/>
    </xf>
    <xf numFmtId="169" fontId="3" fillId="0" borderId="0" xfId="0" applyNumberFormat="1" applyFont="1" applyAlignment="1">
      <alignment horizontal="right" vertical="center" wrapText="1"/>
    </xf>
    <xf numFmtId="9" fontId="0" fillId="0" borderId="0" xfId="2" applyFont="1"/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vertical="center" wrapText="1"/>
    </xf>
    <xf numFmtId="177" fontId="9" fillId="0" borderId="0" xfId="0" applyNumberFormat="1" applyFont="1"/>
    <xf numFmtId="169" fontId="14" fillId="0" borderId="0" xfId="1" applyNumberFormat="1" applyFont="1" applyFill="1" applyBorder="1"/>
    <xf numFmtId="178" fontId="0" fillId="0" borderId="0" xfId="0" applyNumberFormat="1"/>
    <xf numFmtId="168" fontId="9" fillId="0" borderId="0" xfId="0" applyNumberFormat="1" applyFont="1"/>
    <xf numFmtId="165" fontId="9" fillId="0" borderId="0" xfId="0" applyNumberFormat="1" applyFont="1"/>
    <xf numFmtId="0" fontId="11" fillId="2" borderId="3" xfId="0" applyFont="1" applyFill="1" applyBorder="1" applyAlignment="1">
      <alignment horizontal="center" vertical="center" wrapText="1"/>
    </xf>
    <xf numFmtId="0" fontId="19" fillId="0" borderId="18" xfId="14" applyFont="1" applyBorder="1" applyAlignment="1">
      <alignment horizontal="right" wrapText="1"/>
    </xf>
    <xf numFmtId="173" fontId="3" fillId="0" borderId="2" xfId="0" applyNumberFormat="1" applyFont="1" applyBorder="1" applyAlignment="1">
      <alignment horizontal="right" vertical="center" wrapText="1"/>
    </xf>
    <xf numFmtId="176" fontId="8" fillId="0" borderId="2" xfId="0" applyNumberFormat="1" applyFont="1" applyBorder="1" applyAlignment="1">
      <alignment horizontal="right" vertical="center" wrapText="1"/>
    </xf>
    <xf numFmtId="174" fontId="8" fillId="0" borderId="0" xfId="0" applyNumberFormat="1" applyFont="1" applyAlignment="1">
      <alignment horizontal="right" vertical="center" wrapText="1"/>
    </xf>
    <xf numFmtId="165" fontId="8" fillId="0" borderId="0" xfId="0" applyNumberFormat="1" applyFont="1" applyAlignment="1">
      <alignment horizontal="right" vertical="center" wrapText="1"/>
    </xf>
    <xf numFmtId="169" fontId="3" fillId="0" borderId="1" xfId="0" applyNumberFormat="1" applyFont="1" applyBorder="1" applyAlignment="1">
      <alignment horizontal="right" vertical="center"/>
    </xf>
    <xf numFmtId="0" fontId="5" fillId="7" borderId="3" xfId="0" applyFont="1" applyFill="1" applyBorder="1" applyAlignment="1">
      <alignment horizontal="center" vertical="center" wrapText="1"/>
    </xf>
    <xf numFmtId="169" fontId="3" fillId="0" borderId="16" xfId="0" applyNumberFormat="1" applyFont="1" applyBorder="1" applyAlignment="1">
      <alignment horizontal="right" vertical="center" wrapText="1"/>
    </xf>
    <xf numFmtId="175" fontId="3" fillId="0" borderId="0" xfId="0" applyNumberFormat="1" applyFont="1" applyAlignment="1">
      <alignment horizontal="center" vertical="center" wrapText="1"/>
    </xf>
    <xf numFmtId="169" fontId="3" fillId="0" borderId="0" xfId="0" applyNumberFormat="1" applyFont="1" applyAlignment="1">
      <alignment horizontal="center" vertical="center" wrapText="1"/>
    </xf>
    <xf numFmtId="169" fontId="9" fillId="0" borderId="15" xfId="0" applyNumberFormat="1" applyFont="1" applyBorder="1"/>
    <xf numFmtId="169" fontId="9" fillId="0" borderId="0" xfId="0" applyNumberFormat="1" applyFont="1" applyAlignment="1">
      <alignment vertical="center"/>
    </xf>
    <xf numFmtId="169" fontId="9" fillId="0" borderId="14" xfId="0" applyNumberFormat="1" applyFont="1" applyBorder="1"/>
    <xf numFmtId="169" fontId="0" fillId="0" borderId="14" xfId="0" applyNumberFormat="1" applyBorder="1" applyProtection="1">
      <protection locked="0"/>
    </xf>
    <xf numFmtId="169" fontId="0" fillId="0" borderId="13" xfId="0" applyNumberFormat="1" applyBorder="1"/>
    <xf numFmtId="0" fontId="4" fillId="8" borderId="3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Continuous" vertical="center"/>
    </xf>
    <xf numFmtId="0" fontId="0" fillId="0" borderId="12" xfId="0" applyBorder="1"/>
    <xf numFmtId="169" fontId="0" fillId="0" borderId="14" xfId="0" applyNumberFormat="1" applyBorder="1"/>
    <xf numFmtId="16" fontId="0" fillId="0" borderId="0" xfId="0" applyNumberFormat="1"/>
    <xf numFmtId="15" fontId="0" fillId="0" borderId="0" xfId="0" applyNumberFormat="1" applyAlignment="1">
      <alignment horizontal="center"/>
    </xf>
    <xf numFmtId="0" fontId="7" fillId="0" borderId="0" xfId="0" applyFont="1" applyAlignment="1">
      <alignment vertical="center"/>
    </xf>
    <xf numFmtId="3" fontId="0" fillId="0" borderId="0" xfId="0" applyNumberFormat="1"/>
    <xf numFmtId="16" fontId="20" fillId="0" borderId="0" xfId="0" applyNumberFormat="1" applyFont="1"/>
    <xf numFmtId="0" fontId="20" fillId="0" borderId="0" xfId="0" applyFont="1"/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15">
    <cellStyle name="Comma 2" xfId="9" xr:uid="{00000000-0005-0000-0000-000001000000}"/>
    <cellStyle name="Currency" xfId="1" builtinId="4"/>
    <cellStyle name="Currency 2" xfId="11" xr:uid="{00000000-0005-0000-0000-000003000000}"/>
    <cellStyle name="Normal" xfId="0" builtinId="0"/>
    <cellStyle name="Normal 10" xfId="13" xr:uid="{75A9A523-CA2E-41F1-9743-057949EC6D7F}"/>
    <cellStyle name="Normal 16" xfId="3" xr:uid="{00000000-0005-0000-0000-000005000000}"/>
    <cellStyle name="Normal 18" xfId="4" xr:uid="{00000000-0005-0000-0000-000006000000}"/>
    <cellStyle name="Normal 19" xfId="5" xr:uid="{00000000-0005-0000-0000-000007000000}"/>
    <cellStyle name="Normal 2" xfId="7" xr:uid="{00000000-0005-0000-0000-000008000000}"/>
    <cellStyle name="Normal 3" xfId="8" xr:uid="{00000000-0005-0000-0000-000009000000}"/>
    <cellStyle name="Normal 4" xfId="10" xr:uid="{00000000-0005-0000-0000-00000A000000}"/>
    <cellStyle name="Normal_dbo_COMPLETED_DATACALL_1" xfId="14" xr:uid="{D0E44515-6828-4D3D-B982-338749DD9A97}"/>
    <cellStyle name="Percent" xfId="2" builtinId="5"/>
    <cellStyle name="Percent 2" xfId="6" xr:uid="{00000000-0005-0000-0000-00000C000000}"/>
    <cellStyle name="Percent 3" xfId="12" xr:uid="{00000000-0005-0000-0000-00000D000000}"/>
  </cellStyles>
  <dxfs count="3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CFF"/>
      <color rgb="FFCC99FF"/>
      <color rgb="FFFF9999"/>
      <color rgb="FFE2C9E9"/>
      <color rgb="FFD8CCE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1</xdr:colOff>
      <xdr:row>0</xdr:row>
      <xdr:rowOff>714375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23D7EA-4735-413B-B338-4D6ADD274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057400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2</xdr:col>
      <xdr:colOff>472440</xdr:colOff>
      <xdr:row>0</xdr:row>
      <xdr:rowOff>701040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B50344-E024-4B5A-B36C-C99B20A10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7150"/>
          <a:ext cx="1520190" cy="643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57150</xdr:rowOff>
    </xdr:from>
    <xdr:to>
      <xdr:col>2</xdr:col>
      <xdr:colOff>904874</xdr:colOff>
      <xdr:row>0</xdr:row>
      <xdr:rowOff>701040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3EEC59-F35F-4932-BD5E-1CD0205B2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9" y="57150"/>
          <a:ext cx="1952625" cy="643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A58B-3F88-4402-98B2-0A281929DA7C}">
  <sheetPr>
    <tabColor theme="9" tint="0.59999389629810485"/>
  </sheetPr>
  <dimension ref="A1:AB189"/>
  <sheetViews>
    <sheetView tabSelected="1" topLeftCell="F1" zoomScaleNormal="100" zoomScaleSheetLayoutView="50" workbookViewId="0">
      <selection activeCell="M33" sqref="M33"/>
    </sheetView>
  </sheetViews>
  <sheetFormatPr defaultColWidth="9.26953125" defaultRowHeight="14.5" x14ac:dyDescent="0.35"/>
  <cols>
    <col min="1" max="1" width="5.7265625" customWidth="1"/>
    <col min="2" max="2" width="11.453125" style="1" customWidth="1"/>
    <col min="3" max="3" width="13.7265625" style="1" customWidth="1"/>
    <col min="4" max="4" width="47.26953125" customWidth="1"/>
    <col min="5" max="5" width="16.26953125" customWidth="1"/>
    <col min="6" max="8" width="14.7265625" customWidth="1"/>
    <col min="9" max="9" width="16.7265625" customWidth="1"/>
    <col min="10" max="10" width="16.26953125" customWidth="1"/>
    <col min="11" max="11" width="15" customWidth="1"/>
    <col min="12" max="13" width="16.26953125" customWidth="1"/>
    <col min="14" max="14" width="5.7265625" customWidth="1"/>
    <col min="15" max="18" width="14.7265625" customWidth="1"/>
    <col min="19" max="19" width="5.7265625" customWidth="1"/>
    <col min="20" max="23" width="14" customWidth="1"/>
    <col min="24" max="24" width="5.7265625" customWidth="1"/>
    <col min="25" max="28" width="12.7265625" customWidth="1"/>
    <col min="29" max="29" width="8.7265625" customWidth="1"/>
    <col min="30" max="31" width="12.7265625" customWidth="1"/>
    <col min="32" max="32" width="4.7265625" customWidth="1"/>
    <col min="33" max="36" width="12.7265625" customWidth="1"/>
  </cols>
  <sheetData>
    <row r="1" spans="1:28" ht="58.5" customHeight="1" thickBot="1" x14ac:dyDescent="0.4">
      <c r="A1" s="78"/>
      <c r="B1" s="78"/>
      <c r="C1" s="78"/>
      <c r="D1" s="14"/>
      <c r="X1" s="6"/>
    </row>
    <row r="2" spans="1:28" ht="15.75" customHeight="1" thickBot="1" x14ac:dyDescent="0.4">
      <c r="B2" s="72" t="s">
        <v>0</v>
      </c>
      <c r="C2" s="73"/>
      <c r="D2" s="73"/>
      <c r="E2" s="73"/>
      <c r="F2" s="73"/>
      <c r="G2" s="74"/>
      <c r="X2" s="6"/>
    </row>
    <row r="3" spans="1:28" ht="15" thickBot="1" x14ac:dyDescent="0.4">
      <c r="B3" s="5"/>
      <c r="X3" s="6"/>
    </row>
    <row r="4" spans="1:28" x14ac:dyDescent="0.35">
      <c r="D4" s="16" t="s">
        <v>1</v>
      </c>
      <c r="E4" s="17"/>
      <c r="F4" s="17"/>
      <c r="G4" s="18"/>
      <c r="I4" s="69"/>
      <c r="X4" s="6"/>
    </row>
    <row r="5" spans="1:28" x14ac:dyDescent="0.35">
      <c r="D5" s="19"/>
      <c r="E5" s="20"/>
      <c r="F5" s="20"/>
      <c r="G5" s="21"/>
      <c r="X5" s="6"/>
    </row>
    <row r="6" spans="1:28" x14ac:dyDescent="0.35">
      <c r="D6" s="22" t="s">
        <v>2</v>
      </c>
      <c r="E6" s="42">
        <v>84833887.450000003</v>
      </c>
      <c r="F6" s="6"/>
      <c r="G6" s="15"/>
      <c r="X6" s="6"/>
    </row>
    <row r="7" spans="1:28" x14ac:dyDescent="0.35">
      <c r="D7" s="22" t="s">
        <v>3</v>
      </c>
      <c r="E7" s="58">
        <v>-2068949</v>
      </c>
      <c r="F7" s="23"/>
      <c r="G7" s="15"/>
      <c r="X7" s="6"/>
    </row>
    <row r="8" spans="1:28" ht="15" thickBot="1" x14ac:dyDescent="0.4">
      <c r="D8" s="22" t="s">
        <v>4</v>
      </c>
      <c r="E8" s="57">
        <f>E6+E7</f>
        <v>82764938.450000003</v>
      </c>
      <c r="F8" s="23"/>
      <c r="G8" s="15"/>
      <c r="X8" s="6"/>
    </row>
    <row r="9" spans="1:28" ht="15.5" thickTop="1" thickBot="1" x14ac:dyDescent="0.4">
      <c r="D9" s="27"/>
      <c r="E9" s="59"/>
      <c r="F9" s="60"/>
      <c r="G9" s="61"/>
      <c r="Q9" s="34">
        <f>O10+P10</f>
        <v>-35316.148960336919</v>
      </c>
      <c r="X9" s="6"/>
      <c r="Y9" s="70">
        <v>45292</v>
      </c>
      <c r="Z9" s="70">
        <v>45444</v>
      </c>
      <c r="AA9" s="70">
        <v>45536</v>
      </c>
      <c r="AB9" s="70">
        <v>45627</v>
      </c>
    </row>
    <row r="10" spans="1:28" ht="15" thickBot="1" x14ac:dyDescent="0.4">
      <c r="N10" s="29"/>
      <c r="O10" s="34">
        <f>SUM(O13:O189)</f>
        <v>-61318.037902240649</v>
      </c>
      <c r="P10" s="34">
        <f>SUM(P13:P189)</f>
        <v>26001.88894190373</v>
      </c>
      <c r="Q10" s="34">
        <f>SUM(Q13:Q189)</f>
        <v>35316.148960336948</v>
      </c>
      <c r="R10" s="34">
        <f>SUM(R13:R189)</f>
        <v>2.7888802378583932E-11</v>
      </c>
      <c r="S10" s="29"/>
      <c r="T10" s="6"/>
      <c r="U10" s="6"/>
      <c r="V10" s="30">
        <f>-V11</f>
        <v>49929.135145495318</v>
      </c>
      <c r="W10" s="6"/>
      <c r="Y10" s="71"/>
      <c r="Z10" s="71">
        <f>Z9-Y9</f>
        <v>152</v>
      </c>
      <c r="AA10" s="71">
        <f>AA9-Y9</f>
        <v>244</v>
      </c>
      <c r="AB10" s="71">
        <f>AB9-Y9</f>
        <v>335</v>
      </c>
    </row>
    <row r="11" spans="1:28" ht="15" thickBot="1" x14ac:dyDescent="0.4">
      <c r="E11" s="40">
        <f>SUM(E13:E189)</f>
        <v>403174.85599678522</v>
      </c>
      <c r="F11" s="4">
        <f>SUM(F13:F189)</f>
        <v>262045196.71999994</v>
      </c>
      <c r="G11" s="4">
        <f>SUM(G13:G189)</f>
        <v>63066592.720000029</v>
      </c>
      <c r="H11" s="4">
        <f>SUM(H13:H189)</f>
        <v>198978603.99999991</v>
      </c>
      <c r="I11" s="33">
        <f>IFERROR(H11/E11,"n.a.")</f>
        <v>493.52929886477472</v>
      </c>
      <c r="J11" s="4"/>
      <c r="K11" s="4"/>
      <c r="L11" s="4">
        <f>SUM(L13:L189)</f>
        <v>162350900.717213</v>
      </c>
      <c r="M11" s="4">
        <f>SUM(M13:M189)</f>
        <v>82764938.450000107</v>
      </c>
      <c r="N11" s="26"/>
      <c r="O11" s="75" t="s">
        <v>5</v>
      </c>
      <c r="P11" s="76"/>
      <c r="Q11" s="76"/>
      <c r="R11" s="77"/>
      <c r="S11" s="26"/>
      <c r="T11" s="6">
        <f>SUM(T13:T189)</f>
        <v>82764938.450000092</v>
      </c>
      <c r="U11" s="31">
        <v>0.1</v>
      </c>
      <c r="V11" s="6">
        <f>SUM(V13:V189)</f>
        <v>-49929.135145495318</v>
      </c>
      <c r="W11" s="6">
        <f>SUM(W13:W189)</f>
        <v>82715009.314854607</v>
      </c>
      <c r="Y11" s="6">
        <f>SUM(Y13:Y189)</f>
        <v>25148450.184169494</v>
      </c>
      <c r="Z11" s="6">
        <f>SUM(Z13:Z189)</f>
        <v>23257133.381682761</v>
      </c>
      <c r="AA11" s="6">
        <f>SUM(AA13:AA189)</f>
        <v>19561964.122256469</v>
      </c>
      <c r="AB11" s="6">
        <f>SUM(AB13:AB189)</f>
        <v>14747461.626745816</v>
      </c>
    </row>
    <row r="12" spans="1:28" ht="44" thickBot="1" x14ac:dyDescent="0.4">
      <c r="B12" s="36" t="s">
        <v>6</v>
      </c>
      <c r="C12" s="36" t="s">
        <v>7</v>
      </c>
      <c r="D12" s="36" t="s">
        <v>8</v>
      </c>
      <c r="E12" s="37" t="s">
        <v>9</v>
      </c>
      <c r="F12" s="37" t="s">
        <v>10</v>
      </c>
      <c r="G12" s="37" t="s">
        <v>11</v>
      </c>
      <c r="H12" s="37" t="s">
        <v>12</v>
      </c>
      <c r="I12" s="37" t="s">
        <v>13</v>
      </c>
      <c r="J12" s="37" t="s">
        <v>14</v>
      </c>
      <c r="K12" s="37" t="s">
        <v>15</v>
      </c>
      <c r="L12" s="37" t="s">
        <v>16</v>
      </c>
      <c r="M12" s="37" t="s">
        <v>17</v>
      </c>
      <c r="N12" s="32"/>
      <c r="O12" s="37" t="s">
        <v>18</v>
      </c>
      <c r="P12" s="37" t="s">
        <v>19</v>
      </c>
      <c r="Q12" s="37" t="s">
        <v>20</v>
      </c>
      <c r="R12" s="37" t="s">
        <v>21</v>
      </c>
      <c r="S12" s="32"/>
      <c r="T12" s="37" t="s">
        <v>22</v>
      </c>
      <c r="U12" s="37" t="s">
        <v>23</v>
      </c>
      <c r="V12" s="37" t="s">
        <v>24</v>
      </c>
      <c r="W12" s="37" t="s">
        <v>25</v>
      </c>
      <c r="Y12" s="37" t="s">
        <v>26</v>
      </c>
      <c r="Z12" s="37" t="s">
        <v>27</v>
      </c>
      <c r="AA12" s="37" t="s">
        <v>28</v>
      </c>
      <c r="AB12" s="37" t="s">
        <v>29</v>
      </c>
    </row>
    <row r="13" spans="1:28" x14ac:dyDescent="0.35">
      <c r="B13">
        <v>1</v>
      </c>
      <c r="C13" s="7">
        <v>1</v>
      </c>
      <c r="D13" s="12" t="s">
        <v>30</v>
      </c>
      <c r="E13" s="40">
        <v>31592.97</v>
      </c>
      <c r="F13" s="2">
        <v>11683835.779999999</v>
      </c>
      <c r="G13" s="2">
        <v>931897.7699999999</v>
      </c>
      <c r="H13" s="2">
        <v>10751938.01</v>
      </c>
      <c r="I13" s="33">
        <f t="shared" ref="I13:I44" si="0">IFERROR(H13/E13,"n.a.")</f>
        <v>340.32691481680894</v>
      </c>
      <c r="J13">
        <v>366</v>
      </c>
      <c r="K13" s="67" t="str">
        <f>IF(J13=366,"-",J13+$Y$9)</f>
        <v>-</v>
      </c>
      <c r="L13" s="43">
        <f>H13*J13/366</f>
        <v>10751938.01</v>
      </c>
      <c r="M13" s="43">
        <f t="shared" ref="M13:M44" si="1">L13*(E$8/L$11)</f>
        <v>5481235.2976463474</v>
      </c>
      <c r="N13" s="34"/>
      <c r="O13" s="34">
        <f>IFERROR(INDEX('Revised 2023 MFAM (2021 PYAs)'!Y$13:Y$258,MATCH(B13,'Revised 2023 MFAM (2021 PYAs)'!B$13:B$258,0)),0)</f>
        <v>6450.4274756284431</v>
      </c>
      <c r="P13" s="34">
        <f>IFERROR(INDEX('Revised 2020 MFAM(2020 PYAs)'!W$20:W$269,MATCH(B13,'Revised 2020 MFAM(2020 PYAs)'!B$20:B$269,0)),0)</f>
        <v>-1837.5294355424121</v>
      </c>
      <c r="Q13" s="34">
        <f t="shared" ref="Q13:Q44" si="2">-Q$9*(M13/E$8)</f>
        <v>2338.8662624968711</v>
      </c>
      <c r="R13" s="34">
        <f t="shared" ref="R13:R44" si="3">SUM(O13:Q13)</f>
        <v>6951.764302582902</v>
      </c>
      <c r="S13" s="34"/>
      <c r="T13" s="54">
        <f t="shared" ref="T13:T44" si="4">M13+R13</f>
        <v>5488187.0619489299</v>
      </c>
      <c r="U13" s="55">
        <v>0</v>
      </c>
      <c r="V13" s="56">
        <f t="shared" ref="V13:V44" si="5">-$U$11*U13*T13</f>
        <v>0</v>
      </c>
      <c r="W13" s="34">
        <f t="shared" ref="W13:W44" si="6">T13+V13</f>
        <v>5488187.0619489299</v>
      </c>
      <c r="X13" s="35"/>
      <c r="Y13" s="34">
        <f t="shared" ref="Y13:Y44" si="7">IF(J13&gt;AB$10,W13/4,
IF(J13&gt;AA$10,W13/3,
IF(J13&gt;Z$10,W13/2,
W13)))</f>
        <v>1372046.7654872325</v>
      </c>
      <c r="Z13" s="34">
        <f t="shared" ref="Z13:Z44" si="8">IF(J13&gt;AB$10,W13/4,
IF(J13&gt;AA$10,W13/3,
IF(J13&gt;Z$10,W13/2,0)))</f>
        <v>1372046.7654872325</v>
      </c>
      <c r="AA13" s="34">
        <f t="shared" ref="AA13:AA44" si="9">IF(J13&gt;AB$10,W13/4,
IF(J13&gt;AA$10,W13/3,0))</f>
        <v>1372046.7654872325</v>
      </c>
      <c r="AB13" s="34">
        <f t="shared" ref="AB13:AB44" si="10">IF(J13&gt;AB$10,W13/4,0)</f>
        <v>1372046.7654872325</v>
      </c>
    </row>
    <row r="14" spans="1:28" x14ac:dyDescent="0.35">
      <c r="B14">
        <v>97</v>
      </c>
      <c r="C14" s="7">
        <v>1</v>
      </c>
      <c r="D14" s="12" t="s">
        <v>31</v>
      </c>
      <c r="E14" s="40">
        <v>49375.08</v>
      </c>
      <c r="F14" s="2">
        <v>34311538.880000003</v>
      </c>
      <c r="G14" s="2">
        <v>9962609.1799999997</v>
      </c>
      <c r="H14" s="2">
        <v>24348929.700000003</v>
      </c>
      <c r="I14" s="33">
        <f t="shared" si="0"/>
        <v>493.14208098498273</v>
      </c>
      <c r="J14">
        <v>366</v>
      </c>
      <c r="K14" s="67" t="str">
        <f t="shared" ref="K14:K77" si="11">IF(J14=366,"-",J14+$Y$9)</f>
        <v>-</v>
      </c>
      <c r="L14" s="43">
        <f t="shared" ref="L14:L77" si="12">H14*J14/366</f>
        <v>24348929.700000003</v>
      </c>
      <c r="M14" s="43">
        <f t="shared" si="1"/>
        <v>12412851.786107861</v>
      </c>
      <c r="N14" s="34"/>
      <c r="O14" s="34">
        <f>IFERROR(INDEX('Revised 2023 MFAM (2021 PYAs)'!Y$13:Y$258,MATCH(B14,'Revised 2023 MFAM (2021 PYAs)'!B$13:B$258,0)),0)</f>
        <v>239423.07225144282</v>
      </c>
      <c r="P14" s="34">
        <f>IFERROR(INDEX('Revised 2020 MFAM(2020 PYAs)'!W$20:W$269,MATCH(B14,'Revised 2020 MFAM(2020 PYAs)'!B$20:B$269,0)),0)</f>
        <v>-4738.2351565491408</v>
      </c>
      <c r="Q14" s="34">
        <f t="shared" si="2"/>
        <v>5296.6163077086103</v>
      </c>
      <c r="R14" s="34">
        <f t="shared" si="3"/>
        <v>239981.45340260229</v>
      </c>
      <c r="S14" s="34"/>
      <c r="T14" s="54">
        <f t="shared" si="4"/>
        <v>12652833.239510464</v>
      </c>
      <c r="U14" s="55">
        <v>0</v>
      </c>
      <c r="V14" s="56">
        <f t="shared" si="5"/>
        <v>0</v>
      </c>
      <c r="W14" s="34">
        <f t="shared" si="6"/>
        <v>12652833.239510464</v>
      </c>
      <c r="X14" s="35"/>
      <c r="Y14" s="34">
        <f t="shared" si="7"/>
        <v>3163208.3098776159</v>
      </c>
      <c r="Z14" s="34">
        <f t="shared" si="8"/>
        <v>3163208.3098776159</v>
      </c>
      <c r="AA14" s="34">
        <f t="shared" si="9"/>
        <v>3163208.3098776159</v>
      </c>
      <c r="AB14" s="34">
        <f t="shared" si="10"/>
        <v>3163208.3098776159</v>
      </c>
    </row>
    <row r="15" spans="1:28" x14ac:dyDescent="0.35">
      <c r="B15">
        <v>172</v>
      </c>
      <c r="C15" s="7">
        <v>1</v>
      </c>
      <c r="D15" s="12" t="s">
        <v>32</v>
      </c>
      <c r="E15" s="40">
        <v>30319.529999999995</v>
      </c>
      <c r="F15" s="2">
        <v>19706798.309999999</v>
      </c>
      <c r="G15" s="2">
        <v>3968055.54</v>
      </c>
      <c r="H15" s="2">
        <v>15738742.77</v>
      </c>
      <c r="I15" s="33">
        <f t="shared" si="0"/>
        <v>519.09586890034257</v>
      </c>
      <c r="J15">
        <v>366</v>
      </c>
      <c r="K15" s="67" t="str">
        <f t="shared" si="11"/>
        <v>-</v>
      </c>
      <c r="L15" s="43">
        <f>H15*J15/366</f>
        <v>15738742.77</v>
      </c>
      <c r="M15" s="43">
        <f t="shared" si="1"/>
        <v>8023460.731569103</v>
      </c>
      <c r="N15" s="34"/>
      <c r="O15" s="34">
        <f>IFERROR(INDEX('Revised 2023 MFAM (2021 PYAs)'!Y$13:Y$258,MATCH(B15,'Revised 2023 MFAM (2021 PYAs)'!B$13:B$258,0)),0)</f>
        <v>8466.3918442092836</v>
      </c>
      <c r="P15" s="34">
        <f>IFERROR(INDEX('Revised 2020 MFAM(2020 PYAs)'!W$20:W$269,MATCH(B15,'Revised 2020 MFAM(2020 PYAs)'!B$20:B$269,0)),0)</f>
        <v>-2583.7606781469658</v>
      </c>
      <c r="Q15" s="34">
        <f t="shared" si="2"/>
        <v>3423.6445973398568</v>
      </c>
      <c r="R15" s="34">
        <f t="shared" si="3"/>
        <v>9306.2757634021746</v>
      </c>
      <c r="S15" s="34"/>
      <c r="T15" s="54">
        <f t="shared" si="4"/>
        <v>8032767.0073325047</v>
      </c>
      <c r="U15" s="55">
        <v>0</v>
      </c>
      <c r="V15" s="56">
        <f t="shared" si="5"/>
        <v>0</v>
      </c>
      <c r="W15" s="34">
        <f t="shared" si="6"/>
        <v>8032767.0073325047</v>
      </c>
      <c r="X15" s="35"/>
      <c r="Y15" s="34">
        <f t="shared" si="7"/>
        <v>2008191.7518331262</v>
      </c>
      <c r="Z15" s="34">
        <f t="shared" si="8"/>
        <v>2008191.7518331262</v>
      </c>
      <c r="AA15" s="34">
        <f t="shared" si="9"/>
        <v>2008191.7518331262</v>
      </c>
      <c r="AB15" s="34">
        <f t="shared" si="10"/>
        <v>2008191.7518331262</v>
      </c>
    </row>
    <row r="16" spans="1:28" x14ac:dyDescent="0.35">
      <c r="B16">
        <v>270</v>
      </c>
      <c r="C16" s="7">
        <v>1</v>
      </c>
      <c r="D16" s="12" t="s">
        <v>33</v>
      </c>
      <c r="E16" s="40">
        <v>61997.14</v>
      </c>
      <c r="F16" s="2">
        <v>41730782.57</v>
      </c>
      <c r="G16" s="2">
        <v>11382363.550000001</v>
      </c>
      <c r="H16" s="2">
        <v>30348419.02</v>
      </c>
      <c r="I16" s="33">
        <f t="shared" si="0"/>
        <v>489.51321012549931</v>
      </c>
      <c r="J16">
        <v>274</v>
      </c>
      <c r="K16" s="67">
        <f t="shared" si="11"/>
        <v>45566</v>
      </c>
      <c r="L16" s="43">
        <f t="shared" si="12"/>
        <v>22719854.67617486</v>
      </c>
      <c r="M16" s="43">
        <f t="shared" si="1"/>
        <v>11582364.89948337</v>
      </c>
      <c r="N16" s="34"/>
      <c r="O16" s="34">
        <f>IFERROR(INDEX('Revised 2023 MFAM (2021 PYAs)'!Y$13:Y$258,MATCH(B16,'Revised 2023 MFAM (2021 PYAs)'!B$13:B$258,0)),0)</f>
        <v>21598.468963671476</v>
      </c>
      <c r="P16" s="34">
        <f>IFERROR(INDEX('Revised 2020 MFAM(2020 PYAs)'!W$20:W$269,MATCH(B16,'Revised 2020 MFAM(2020 PYAs)'!B$20:B$269,0)),0)</f>
        <v>-6863.553083114326</v>
      </c>
      <c r="Q16" s="34">
        <f t="shared" si="2"/>
        <v>4942.244043958839</v>
      </c>
      <c r="R16" s="34">
        <f t="shared" si="3"/>
        <v>19677.159924515989</v>
      </c>
      <c r="S16" s="34"/>
      <c r="T16" s="54">
        <f t="shared" si="4"/>
        <v>11602042.059407886</v>
      </c>
      <c r="U16" s="55">
        <v>0</v>
      </c>
      <c r="V16" s="56">
        <f t="shared" si="5"/>
        <v>0</v>
      </c>
      <c r="W16" s="34">
        <f t="shared" si="6"/>
        <v>11602042.059407886</v>
      </c>
      <c r="X16" s="35"/>
      <c r="Y16" s="34">
        <f t="shared" si="7"/>
        <v>3867347.353135962</v>
      </c>
      <c r="Z16" s="34">
        <f t="shared" si="8"/>
        <v>3867347.353135962</v>
      </c>
      <c r="AA16" s="34">
        <f t="shared" si="9"/>
        <v>3867347.353135962</v>
      </c>
      <c r="AB16" s="34">
        <f t="shared" si="10"/>
        <v>0</v>
      </c>
    </row>
    <row r="17" spans="2:28" x14ac:dyDescent="0.35">
      <c r="B17">
        <v>6</v>
      </c>
      <c r="C17" s="7">
        <v>2</v>
      </c>
      <c r="D17" s="12" t="s">
        <v>34</v>
      </c>
      <c r="E17" s="40">
        <v>38694.75</v>
      </c>
      <c r="F17" s="2">
        <v>20360857.829999998</v>
      </c>
      <c r="G17" s="2">
        <v>5982798.8999999994</v>
      </c>
      <c r="H17" s="2">
        <v>14378058.93</v>
      </c>
      <c r="I17" s="33">
        <f t="shared" si="0"/>
        <v>371.57647820440758</v>
      </c>
      <c r="J17">
        <v>182</v>
      </c>
      <c r="K17" s="67">
        <f t="shared" si="11"/>
        <v>45474</v>
      </c>
      <c r="L17" s="43">
        <f t="shared" si="12"/>
        <v>7149745.1509836055</v>
      </c>
      <c r="M17" s="43">
        <f t="shared" si="1"/>
        <v>3644871.7853747327</v>
      </c>
      <c r="N17" s="34"/>
      <c r="O17" s="34">
        <f>IFERROR(INDEX('Revised 2023 MFAM (2021 PYAs)'!Y$13:Y$258,MATCH(B17,'Revised 2023 MFAM (2021 PYAs)'!B$13:B$258,0)),0)</f>
        <v>8206.8239164212719</v>
      </c>
      <c r="P17" s="34">
        <f>IFERROR(INDEX('Revised 2020 MFAM(2020 PYAs)'!W$20:W$269,MATCH(B17,'Revised 2020 MFAM(2020 PYAs)'!B$20:B$269,0)),0)</f>
        <v>-2889.4694010987878</v>
      </c>
      <c r="Q17" s="34">
        <f t="shared" si="2"/>
        <v>1555.2821922460239</v>
      </c>
      <c r="R17" s="34">
        <f t="shared" si="3"/>
        <v>6872.6367075685084</v>
      </c>
      <c r="S17" s="34"/>
      <c r="T17" s="54">
        <f>M17+R17</f>
        <v>3651744.4220823012</v>
      </c>
      <c r="U17" s="55">
        <v>0</v>
      </c>
      <c r="V17" s="56">
        <f t="shared" si="5"/>
        <v>0</v>
      </c>
      <c r="W17" s="34">
        <f t="shared" si="6"/>
        <v>3651744.4220823012</v>
      </c>
      <c r="X17" s="35"/>
      <c r="Y17" s="34">
        <f t="shared" si="7"/>
        <v>1825872.2110411506</v>
      </c>
      <c r="Z17" s="34">
        <f t="shared" si="8"/>
        <v>1825872.2110411506</v>
      </c>
      <c r="AA17" s="34">
        <f t="shared" si="9"/>
        <v>0</v>
      </c>
      <c r="AB17" s="34">
        <f t="shared" si="10"/>
        <v>0</v>
      </c>
    </row>
    <row r="18" spans="2:28" x14ac:dyDescent="0.35">
      <c r="B18">
        <v>18</v>
      </c>
      <c r="C18" s="7">
        <v>2</v>
      </c>
      <c r="D18" s="12" t="s">
        <v>35</v>
      </c>
      <c r="E18" s="40">
        <v>20123.469999999998</v>
      </c>
      <c r="F18" s="2">
        <v>11554745.49</v>
      </c>
      <c r="G18" s="2">
        <v>4641031.26</v>
      </c>
      <c r="H18" s="2">
        <v>6913714.2300000004</v>
      </c>
      <c r="I18" s="33">
        <f t="shared" si="0"/>
        <v>343.56471473359221</v>
      </c>
      <c r="J18">
        <v>240</v>
      </c>
      <c r="K18" s="67">
        <f t="shared" si="11"/>
        <v>45532</v>
      </c>
      <c r="L18" s="43">
        <f t="shared" si="12"/>
        <v>4533583.1016393444</v>
      </c>
      <c r="M18" s="43">
        <f t="shared" si="1"/>
        <v>2311177.3615516392</v>
      </c>
      <c r="N18" s="34"/>
      <c r="O18" s="34">
        <f>IFERROR(INDEX('Revised 2023 MFAM (2021 PYAs)'!Y$13:Y$258,MATCH(B18,'Revised 2023 MFAM (2021 PYAs)'!B$13:B$258,0)),0)</f>
        <v>64596.440089599229</v>
      </c>
      <c r="P18" s="34">
        <f>IFERROR(INDEX('Revised 2020 MFAM(2020 PYAs)'!W$20:W$269,MATCH(B18,'Revised 2020 MFAM(2020 PYAs)'!B$20:B$269,0)),0)</f>
        <v>55287.428323308937</v>
      </c>
      <c r="Q18" s="34">
        <f t="shared" si="2"/>
        <v>986.18914606727583</v>
      </c>
      <c r="R18" s="34">
        <f t="shared" si="3"/>
        <v>120870.05755897544</v>
      </c>
      <c r="S18" s="34"/>
      <c r="T18" s="54">
        <f t="shared" si="4"/>
        <v>2432047.4191106148</v>
      </c>
      <c r="U18" s="55">
        <v>0</v>
      </c>
      <c r="V18" s="56">
        <f t="shared" si="5"/>
        <v>0</v>
      </c>
      <c r="W18" s="34">
        <f t="shared" si="6"/>
        <v>2432047.4191106148</v>
      </c>
      <c r="X18" s="35"/>
      <c r="Y18" s="34">
        <f t="shared" si="7"/>
        <v>1216023.7095553074</v>
      </c>
      <c r="Z18" s="34">
        <f t="shared" si="8"/>
        <v>1216023.7095553074</v>
      </c>
      <c r="AA18" s="34">
        <f t="shared" si="9"/>
        <v>0</v>
      </c>
      <c r="AB18" s="34">
        <f t="shared" si="10"/>
        <v>0</v>
      </c>
    </row>
    <row r="19" spans="2:28" x14ac:dyDescent="0.35">
      <c r="B19">
        <v>53</v>
      </c>
      <c r="C19" s="7">
        <v>2</v>
      </c>
      <c r="D19" s="12" t="s">
        <v>36</v>
      </c>
      <c r="E19" s="40">
        <v>31237.880000000008</v>
      </c>
      <c r="F19" s="2">
        <v>13433361.57</v>
      </c>
      <c r="G19" s="2">
        <v>6995084.5500000007</v>
      </c>
      <c r="H19" s="2">
        <v>6438277.0199999996</v>
      </c>
      <c r="I19" s="33">
        <f t="shared" si="0"/>
        <v>206.10480032575828</v>
      </c>
      <c r="J19">
        <v>61</v>
      </c>
      <c r="K19" s="67">
        <f t="shared" si="11"/>
        <v>45353</v>
      </c>
      <c r="L19" s="43">
        <f t="shared" si="12"/>
        <v>1073046.17</v>
      </c>
      <c r="M19" s="43">
        <f t="shared" si="1"/>
        <v>547028.68799447466</v>
      </c>
      <c r="N19" s="34"/>
      <c r="O19" s="34">
        <f>IFERROR(INDEX('Revised 2023 MFAM (2021 PYAs)'!Y$13:Y$258,MATCH(B19,'Revised 2023 MFAM (2021 PYAs)'!B$13:B$258,0)),0)</f>
        <v>3546.6939766048454</v>
      </c>
      <c r="P19" s="34">
        <f>IFERROR(INDEX('Revised 2020 MFAM(2020 PYAs)'!W$20:W$269,MATCH(B19,'Revised 2020 MFAM(2020 PYAs)'!B$20:B$269,0)),0)</f>
        <v>-1676.3333484465256</v>
      </c>
      <c r="Q19" s="34">
        <f t="shared" si="2"/>
        <v>233.41945264009959</v>
      </c>
      <c r="R19" s="34">
        <f t="shared" si="3"/>
        <v>2103.7800807984195</v>
      </c>
      <c r="S19" s="34"/>
      <c r="T19" s="54">
        <f t="shared" si="4"/>
        <v>549132.46807527309</v>
      </c>
      <c r="U19" s="55">
        <v>0</v>
      </c>
      <c r="V19" s="56">
        <f t="shared" si="5"/>
        <v>0</v>
      </c>
      <c r="W19" s="34">
        <f t="shared" si="6"/>
        <v>549132.46807527309</v>
      </c>
      <c r="X19" s="35"/>
      <c r="Y19" s="34">
        <f t="shared" si="7"/>
        <v>549132.46807527309</v>
      </c>
      <c r="Z19" s="34">
        <f t="shared" si="8"/>
        <v>0</v>
      </c>
      <c r="AA19" s="34">
        <f t="shared" si="9"/>
        <v>0</v>
      </c>
      <c r="AB19" s="34">
        <f t="shared" si="10"/>
        <v>0</v>
      </c>
    </row>
    <row r="20" spans="2:28" x14ac:dyDescent="0.35">
      <c r="B20">
        <v>14</v>
      </c>
      <c r="C20" s="7">
        <v>3</v>
      </c>
      <c r="D20" s="12" t="s">
        <v>37</v>
      </c>
      <c r="E20" s="40">
        <v>10214.89</v>
      </c>
      <c r="F20" s="2">
        <v>2757836.21</v>
      </c>
      <c r="G20" s="2">
        <v>399005.58999999997</v>
      </c>
      <c r="H20" s="2">
        <v>2358830.62</v>
      </c>
      <c r="I20" s="33">
        <f t="shared" si="0"/>
        <v>230.92080482511318</v>
      </c>
      <c r="J20">
        <v>121</v>
      </c>
      <c r="K20" s="67">
        <f t="shared" si="11"/>
        <v>45413</v>
      </c>
      <c r="L20" s="43">
        <f t="shared" si="12"/>
        <v>779831.98092896189</v>
      </c>
      <c r="M20" s="43">
        <f t="shared" si="1"/>
        <v>397550.89511544711</v>
      </c>
      <c r="N20" s="34"/>
      <c r="O20" s="34">
        <f>IFERROR(INDEX('Revised 2023 MFAM (2021 PYAs)'!Y$13:Y$258,MATCH(B20,'Revised 2023 MFAM (2021 PYAs)'!B$13:B$258,0)),0)</f>
        <v>1509.4010410495102</v>
      </c>
      <c r="P20" s="34">
        <f>IFERROR(INDEX('Revised 2020 MFAM(2020 PYAs)'!W$20:W$269,MATCH(B20,'Revised 2020 MFAM(2020 PYAs)'!B$20:B$269,0)),0)</f>
        <v>-461.02707005641423</v>
      </c>
      <c r="Q20" s="34">
        <f t="shared" si="2"/>
        <v>169.63664679934777</v>
      </c>
      <c r="R20" s="34">
        <f t="shared" si="3"/>
        <v>1218.0106177924438</v>
      </c>
      <c r="S20" s="34"/>
      <c r="T20" s="54">
        <f t="shared" si="4"/>
        <v>398768.90573323955</v>
      </c>
      <c r="U20" s="55">
        <v>0</v>
      </c>
      <c r="V20" s="56">
        <f t="shared" si="5"/>
        <v>0</v>
      </c>
      <c r="W20" s="34">
        <f t="shared" si="6"/>
        <v>398768.90573323955</v>
      </c>
      <c r="X20" s="35"/>
      <c r="Y20" s="34">
        <f t="shared" si="7"/>
        <v>398768.90573323955</v>
      </c>
      <c r="Z20" s="34">
        <f t="shared" si="8"/>
        <v>0</v>
      </c>
      <c r="AA20" s="34">
        <f t="shared" si="9"/>
        <v>0</v>
      </c>
      <c r="AB20" s="34">
        <f t="shared" si="10"/>
        <v>0</v>
      </c>
    </row>
    <row r="21" spans="2:28" x14ac:dyDescent="0.35">
      <c r="B21">
        <v>36</v>
      </c>
      <c r="C21" s="7">
        <v>3</v>
      </c>
      <c r="D21" s="12" t="s">
        <v>38</v>
      </c>
      <c r="E21" s="40">
        <v>5354.2999999999993</v>
      </c>
      <c r="F21" s="2">
        <v>7298219.9199999999</v>
      </c>
      <c r="G21" s="2">
        <v>738073.49</v>
      </c>
      <c r="H21" s="2">
        <v>6560146.4299999997</v>
      </c>
      <c r="I21" s="33">
        <f t="shared" si="0"/>
        <v>1225.2108454886727</v>
      </c>
      <c r="J21">
        <v>366</v>
      </c>
      <c r="K21" s="67" t="str">
        <f t="shared" si="11"/>
        <v>-</v>
      </c>
      <c r="L21" s="43">
        <f t="shared" si="12"/>
        <v>6560146.4300000006</v>
      </c>
      <c r="M21" s="43">
        <f t="shared" si="1"/>
        <v>3344299.9891183968</v>
      </c>
      <c r="N21" s="34"/>
      <c r="O21" s="34">
        <f>IFERROR(INDEX('Revised 2023 MFAM (2021 PYAs)'!Y$13:Y$258,MATCH(B21,'Revised 2023 MFAM (2021 PYAs)'!B$13:B$258,0)),0)</f>
        <v>3858.2349837366492</v>
      </c>
      <c r="P21" s="34">
        <f>IFERROR(INDEX('Revised 2020 MFAM(2020 PYAs)'!W$20:W$269,MATCH(B21,'Revised 2020 MFAM(2020 PYAs)'!B$20:B$269,0)),0)</f>
        <v>-1158.0494893705472</v>
      </c>
      <c r="Q21" s="34">
        <f t="shared" si="2"/>
        <v>1427.026936715597</v>
      </c>
      <c r="R21" s="34">
        <f t="shared" si="3"/>
        <v>4127.2124310816989</v>
      </c>
      <c r="S21" s="34"/>
      <c r="T21" s="54">
        <f t="shared" si="4"/>
        <v>3348427.2015494783</v>
      </c>
      <c r="U21" s="55">
        <v>0</v>
      </c>
      <c r="V21" s="56">
        <f t="shared" si="5"/>
        <v>0</v>
      </c>
      <c r="W21" s="34">
        <f t="shared" si="6"/>
        <v>3348427.2015494783</v>
      </c>
      <c r="X21" s="35"/>
      <c r="Y21" s="34">
        <f t="shared" si="7"/>
        <v>837106.80038736959</v>
      </c>
      <c r="Z21" s="34">
        <f t="shared" si="8"/>
        <v>837106.80038736959</v>
      </c>
      <c r="AA21" s="34">
        <f t="shared" si="9"/>
        <v>837106.80038736959</v>
      </c>
      <c r="AB21" s="34">
        <f t="shared" si="10"/>
        <v>837106.80038736959</v>
      </c>
    </row>
    <row r="22" spans="2:28" x14ac:dyDescent="0.35">
      <c r="B22">
        <v>123</v>
      </c>
      <c r="C22" s="7">
        <v>3</v>
      </c>
      <c r="D22" s="12" t="s">
        <v>39</v>
      </c>
      <c r="E22" s="40">
        <v>7026.0999999999985</v>
      </c>
      <c r="F22" s="2">
        <v>3251994.42</v>
      </c>
      <c r="G22" s="2">
        <v>619155.85000000009</v>
      </c>
      <c r="H22" s="2">
        <v>2632838.5699999998</v>
      </c>
      <c r="I22" s="33">
        <f t="shared" si="0"/>
        <v>374.72261567583729</v>
      </c>
      <c r="J22">
        <v>182</v>
      </c>
      <c r="K22" s="67">
        <f t="shared" si="11"/>
        <v>45474</v>
      </c>
      <c r="L22" s="43">
        <f t="shared" si="12"/>
        <v>1309225.7369945354</v>
      </c>
      <c r="M22" s="43">
        <f t="shared" si="1"/>
        <v>667430.77531949989</v>
      </c>
      <c r="N22" s="34"/>
      <c r="O22" s="34">
        <f>IFERROR(INDEX('Revised 2023 MFAM (2021 PYAs)'!Y$13:Y$258,MATCH(B22,'Revised 2023 MFAM (2021 PYAs)'!B$13:B$258,0)),0)</f>
        <v>1479.2700700566638</v>
      </c>
      <c r="P22" s="34">
        <f>IFERROR(INDEX('Revised 2020 MFAM(2020 PYAs)'!W$20:W$269,MATCH(B22,'Revised 2020 MFAM(2020 PYAs)'!B$20:B$269,0)),0)</f>
        <v>-515.6911541861482</v>
      </c>
      <c r="Q22" s="34">
        <f t="shared" si="2"/>
        <v>284.79553206139815</v>
      </c>
      <c r="R22" s="34">
        <f t="shared" si="3"/>
        <v>1248.3744479319139</v>
      </c>
      <c r="S22" s="34"/>
      <c r="T22" s="54">
        <f t="shared" si="4"/>
        <v>668679.14976743178</v>
      </c>
      <c r="U22" s="55">
        <v>0</v>
      </c>
      <c r="V22" s="56">
        <f t="shared" si="5"/>
        <v>0</v>
      </c>
      <c r="W22" s="34">
        <f t="shared" si="6"/>
        <v>668679.14976743178</v>
      </c>
      <c r="X22" s="35"/>
      <c r="Y22" s="34">
        <f t="shared" si="7"/>
        <v>334339.57488371589</v>
      </c>
      <c r="Z22" s="34">
        <f t="shared" si="8"/>
        <v>334339.57488371589</v>
      </c>
      <c r="AA22" s="34">
        <f t="shared" si="9"/>
        <v>0</v>
      </c>
      <c r="AB22" s="34">
        <f t="shared" si="10"/>
        <v>0</v>
      </c>
    </row>
    <row r="23" spans="2:28" x14ac:dyDescent="0.35">
      <c r="B23">
        <v>179</v>
      </c>
      <c r="C23" s="7">
        <v>3</v>
      </c>
      <c r="D23" s="12" t="s">
        <v>40</v>
      </c>
      <c r="E23" s="40">
        <v>4882.4299999999994</v>
      </c>
      <c r="F23" s="2">
        <v>3468534.96</v>
      </c>
      <c r="G23" s="2">
        <v>13931.97</v>
      </c>
      <c r="H23" s="2">
        <v>3454602.9899999998</v>
      </c>
      <c r="I23" s="33">
        <f t="shared" si="0"/>
        <v>707.55811962485893</v>
      </c>
      <c r="J23">
        <v>366</v>
      </c>
      <c r="K23" s="67" t="str">
        <f t="shared" si="11"/>
        <v>-</v>
      </c>
      <c r="L23" s="43">
        <f t="shared" si="12"/>
        <v>3454602.9899999998</v>
      </c>
      <c r="M23" s="43">
        <f t="shared" si="1"/>
        <v>1761123.6067889689</v>
      </c>
      <c r="N23" s="34"/>
      <c r="O23" s="34">
        <f>IFERROR(INDEX('Revised 2023 MFAM (2021 PYAs)'!Y$13:Y$258,MATCH(B23,'Revised 2023 MFAM (2021 PYAs)'!B$13:B$258,0)),0)</f>
        <v>1959.3762705442496</v>
      </c>
      <c r="P23" s="34">
        <f>IFERROR(INDEX('Revised 2020 MFAM(2020 PYAs)'!W$20:W$269,MATCH(B23,'Revised 2020 MFAM(2020 PYAs)'!B$20:B$269,0)),0)</f>
        <v>-544.57920598750934</v>
      </c>
      <c r="Q23" s="34">
        <f t="shared" si="2"/>
        <v>751.47888465475012</v>
      </c>
      <c r="R23" s="34">
        <f t="shared" si="3"/>
        <v>2166.2759492114901</v>
      </c>
      <c r="S23" s="34"/>
      <c r="T23" s="54">
        <f t="shared" si="4"/>
        <v>1763289.8827381805</v>
      </c>
      <c r="U23" s="55">
        <v>0</v>
      </c>
      <c r="V23" s="56">
        <f t="shared" si="5"/>
        <v>0</v>
      </c>
      <c r="W23" s="34">
        <f t="shared" si="6"/>
        <v>1763289.8827381805</v>
      </c>
      <c r="X23" s="35"/>
      <c r="Y23" s="34">
        <f t="shared" si="7"/>
        <v>440822.47068454511</v>
      </c>
      <c r="Z23" s="34">
        <f t="shared" si="8"/>
        <v>440822.47068454511</v>
      </c>
      <c r="AA23" s="34">
        <f t="shared" si="9"/>
        <v>440822.47068454511</v>
      </c>
      <c r="AB23" s="34">
        <f t="shared" si="10"/>
        <v>440822.47068454511</v>
      </c>
    </row>
    <row r="24" spans="2:28" x14ac:dyDescent="0.35">
      <c r="B24">
        <v>21</v>
      </c>
      <c r="C24" s="7">
        <v>4</v>
      </c>
      <c r="D24" s="12" t="s">
        <v>41</v>
      </c>
      <c r="E24" s="40">
        <v>5250.35</v>
      </c>
      <c r="F24" s="2">
        <v>4814687.16</v>
      </c>
      <c r="G24" s="2">
        <v>1182975.46</v>
      </c>
      <c r="H24" s="2">
        <v>3631711.7</v>
      </c>
      <c r="I24" s="33">
        <f t="shared" si="0"/>
        <v>691.70849562410126</v>
      </c>
      <c r="J24">
        <v>366</v>
      </c>
      <c r="K24" s="67" t="str">
        <f t="shared" si="11"/>
        <v>-</v>
      </c>
      <c r="L24" s="43">
        <f t="shared" si="12"/>
        <v>3631711.7</v>
      </c>
      <c r="M24" s="43">
        <f t="shared" si="1"/>
        <v>1851411.9354483911</v>
      </c>
      <c r="N24" s="34"/>
      <c r="O24" s="34">
        <f>IFERROR(INDEX('Revised 2023 MFAM (2021 PYAs)'!Y$13:Y$258,MATCH(B24,'Revised 2023 MFAM (2021 PYAs)'!B$13:B$258,0)),0)</f>
        <v>-109.85644404916093</v>
      </c>
      <c r="P24" s="34">
        <f>IFERROR(INDEX('Revised 2020 MFAM(2020 PYAs)'!W$20:W$269,MATCH(B24,'Revised 2020 MFAM(2020 PYAs)'!B$20:B$269,0)),0)</f>
        <v>-624.41737975226715</v>
      </c>
      <c r="Q24" s="34">
        <f t="shared" si="2"/>
        <v>790.00529600757602</v>
      </c>
      <c r="R24" s="34">
        <f t="shared" si="3"/>
        <v>55.731472206147942</v>
      </c>
      <c r="S24" s="34"/>
      <c r="T24" s="54">
        <f t="shared" si="4"/>
        <v>1851467.6669205972</v>
      </c>
      <c r="U24" s="55">
        <v>0</v>
      </c>
      <c r="V24" s="56">
        <f t="shared" si="5"/>
        <v>0</v>
      </c>
      <c r="W24" s="34">
        <f t="shared" si="6"/>
        <v>1851467.6669205972</v>
      </c>
      <c r="X24" s="35"/>
      <c r="Y24" s="34">
        <f t="shared" si="7"/>
        <v>462866.9167301493</v>
      </c>
      <c r="Z24" s="34">
        <f t="shared" si="8"/>
        <v>462866.9167301493</v>
      </c>
      <c r="AA24" s="34">
        <f t="shared" si="9"/>
        <v>462866.9167301493</v>
      </c>
      <c r="AB24" s="34">
        <f t="shared" si="10"/>
        <v>462866.9167301493</v>
      </c>
    </row>
    <row r="25" spans="2:28" x14ac:dyDescent="0.35">
      <c r="B25">
        <v>34</v>
      </c>
      <c r="C25" s="7">
        <v>4</v>
      </c>
      <c r="D25" s="12" t="s">
        <v>42</v>
      </c>
      <c r="E25" s="40">
        <v>4214.72</v>
      </c>
      <c r="F25" s="2">
        <v>2305143.46</v>
      </c>
      <c r="G25" s="2">
        <v>878203.35</v>
      </c>
      <c r="H25" s="2">
        <v>1426940.1099999999</v>
      </c>
      <c r="I25" s="33">
        <f t="shared" si="0"/>
        <v>338.56106929997719</v>
      </c>
      <c r="J25">
        <v>271</v>
      </c>
      <c r="K25" s="67">
        <f t="shared" si="11"/>
        <v>45563</v>
      </c>
      <c r="L25" s="43">
        <f t="shared" si="12"/>
        <v>1056559.480355191</v>
      </c>
      <c r="M25" s="43">
        <f t="shared" si="1"/>
        <v>538623.9310903314</v>
      </c>
      <c r="N25" s="34"/>
      <c r="O25" s="34">
        <f>IFERROR(INDEX('Revised 2023 MFAM (2021 PYAs)'!Y$13:Y$258,MATCH(B25,'Revised 2023 MFAM (2021 PYAs)'!B$13:B$258,0)),0)</f>
        <v>823.86786297196522</v>
      </c>
      <c r="P25" s="34">
        <f>IFERROR(INDEX('Revised 2020 MFAM(2020 PYAs)'!W$20:W$269,MATCH(B25,'Revised 2020 MFAM(2020 PYAs)'!B$20:B$269,0)),0)</f>
        <v>-308.35147145739757</v>
      </c>
      <c r="Q25" s="34">
        <f t="shared" si="2"/>
        <v>229.83310735475322</v>
      </c>
      <c r="R25" s="34">
        <f t="shared" si="3"/>
        <v>745.34949886932088</v>
      </c>
      <c r="S25" s="34"/>
      <c r="T25" s="54">
        <f t="shared" si="4"/>
        <v>539369.28058920067</v>
      </c>
      <c r="U25" s="55">
        <v>0</v>
      </c>
      <c r="V25" s="56">
        <f t="shared" si="5"/>
        <v>0</v>
      </c>
      <c r="W25" s="34">
        <f t="shared" si="6"/>
        <v>539369.28058920067</v>
      </c>
      <c r="X25" s="35"/>
      <c r="Y25" s="34">
        <f t="shared" si="7"/>
        <v>179789.76019640022</v>
      </c>
      <c r="Z25" s="34">
        <f t="shared" si="8"/>
        <v>179789.76019640022</v>
      </c>
      <c r="AA25" s="34">
        <f t="shared" si="9"/>
        <v>179789.76019640022</v>
      </c>
      <c r="AB25" s="34">
        <f t="shared" si="10"/>
        <v>0</v>
      </c>
    </row>
    <row r="26" spans="2:28" x14ac:dyDescent="0.35">
      <c r="B26">
        <v>87</v>
      </c>
      <c r="C26" s="7">
        <v>4</v>
      </c>
      <c r="D26" s="12" t="s">
        <v>43</v>
      </c>
      <c r="E26" s="40">
        <v>9954.0854000000018</v>
      </c>
      <c r="F26" s="2">
        <v>6944023.5999999996</v>
      </c>
      <c r="G26" s="2">
        <v>1089668.6900000002</v>
      </c>
      <c r="H26" s="2">
        <v>5854354.9099999992</v>
      </c>
      <c r="I26" s="33">
        <f t="shared" si="0"/>
        <v>588.13589342924445</v>
      </c>
      <c r="J26">
        <v>366</v>
      </c>
      <c r="K26" s="67" t="str">
        <f t="shared" si="11"/>
        <v>-</v>
      </c>
      <c r="L26" s="43">
        <f t="shared" si="12"/>
        <v>5854354.9099999992</v>
      </c>
      <c r="M26" s="43">
        <f t="shared" si="1"/>
        <v>2984494.2137683695</v>
      </c>
      <c r="N26" s="34"/>
      <c r="O26" s="34">
        <f>IFERROR(INDEX('Revised 2023 MFAM (2021 PYAs)'!Y$13:Y$258,MATCH(B26,'Revised 2023 MFAM (2021 PYAs)'!B$13:B$258,0)),0)</f>
        <v>2267.2473475178704</v>
      </c>
      <c r="P26" s="34">
        <f>IFERROR(INDEX('Revised 2020 MFAM(2020 PYAs)'!W$20:W$269,MATCH(B26,'Revised 2020 MFAM(2020 PYAs)'!B$20:B$269,0)),0)</f>
        <v>-752.34448313061148</v>
      </c>
      <c r="Q26" s="34">
        <f t="shared" si="2"/>
        <v>1273.4962920123739</v>
      </c>
      <c r="R26" s="34">
        <f t="shared" si="3"/>
        <v>2788.3991563996328</v>
      </c>
      <c r="S26" s="34"/>
      <c r="T26" s="54">
        <f t="shared" si="4"/>
        <v>2987282.6129247691</v>
      </c>
      <c r="U26" s="55">
        <v>0</v>
      </c>
      <c r="V26" s="56">
        <f t="shared" si="5"/>
        <v>0</v>
      </c>
      <c r="W26" s="34">
        <f t="shared" si="6"/>
        <v>2987282.6129247691</v>
      </c>
      <c r="X26" s="35"/>
      <c r="Y26" s="34">
        <f t="shared" si="7"/>
        <v>746820.65323119226</v>
      </c>
      <c r="Z26" s="34">
        <f t="shared" si="8"/>
        <v>746820.65323119226</v>
      </c>
      <c r="AA26" s="34">
        <f t="shared" si="9"/>
        <v>746820.65323119226</v>
      </c>
      <c r="AB26" s="34">
        <f t="shared" si="10"/>
        <v>746820.65323119226</v>
      </c>
    </row>
    <row r="27" spans="2:28" x14ac:dyDescent="0.35">
      <c r="B27">
        <v>89</v>
      </c>
      <c r="C27" s="7">
        <v>4</v>
      </c>
      <c r="D27" s="12" t="s">
        <v>44</v>
      </c>
      <c r="E27" s="40">
        <v>5453.4100000000008</v>
      </c>
      <c r="F27" s="2">
        <v>6007313.5899999999</v>
      </c>
      <c r="G27" s="2">
        <v>1499954.4</v>
      </c>
      <c r="H27" s="2">
        <v>4507359.1899999995</v>
      </c>
      <c r="I27" s="33">
        <f t="shared" si="0"/>
        <v>826.52123900458594</v>
      </c>
      <c r="J27">
        <v>323</v>
      </c>
      <c r="K27" s="67">
        <f t="shared" si="11"/>
        <v>45615</v>
      </c>
      <c r="L27" s="43">
        <f t="shared" si="12"/>
        <v>3977806.0611202181</v>
      </c>
      <c r="M27" s="43">
        <f t="shared" si="1"/>
        <v>2027847.5349397706</v>
      </c>
      <c r="N27" s="34"/>
      <c r="O27" s="34">
        <f>IFERROR(INDEX('Revised 2023 MFAM (2021 PYAs)'!Y$13:Y$258,MATCH(B27,'Revised 2023 MFAM (2021 PYAs)'!B$13:B$258,0)),0)</f>
        <v>124793.47735953098</v>
      </c>
      <c r="P27" s="34">
        <f>IFERROR(INDEX('Revised 2020 MFAM(2020 PYAs)'!W$20:W$269,MATCH(B27,'Revised 2020 MFAM(2020 PYAs)'!B$20:B$269,0)),0)</f>
        <v>-857.15419339807704</v>
      </c>
      <c r="Q27" s="34">
        <f t="shared" si="2"/>
        <v>865.29111184018484</v>
      </c>
      <c r="R27" s="34">
        <f t="shared" si="3"/>
        <v>124801.61427797309</v>
      </c>
      <c r="S27" s="34"/>
      <c r="T27" s="54">
        <f t="shared" si="4"/>
        <v>2152649.1492177439</v>
      </c>
      <c r="U27" s="55">
        <v>0</v>
      </c>
      <c r="V27" s="56">
        <f t="shared" si="5"/>
        <v>0</v>
      </c>
      <c r="W27" s="34">
        <f t="shared" si="6"/>
        <v>2152649.1492177439</v>
      </c>
      <c r="X27" s="35"/>
      <c r="Y27" s="34">
        <f t="shared" si="7"/>
        <v>717549.71640591463</v>
      </c>
      <c r="Z27" s="34">
        <f t="shared" si="8"/>
        <v>717549.71640591463</v>
      </c>
      <c r="AA27" s="34">
        <f t="shared" si="9"/>
        <v>717549.71640591463</v>
      </c>
      <c r="AB27" s="34">
        <f t="shared" si="10"/>
        <v>0</v>
      </c>
    </row>
    <row r="28" spans="2:28" x14ac:dyDescent="0.35">
      <c r="B28">
        <v>143</v>
      </c>
      <c r="C28" s="7">
        <v>4</v>
      </c>
      <c r="D28" s="12" t="s">
        <v>45</v>
      </c>
      <c r="E28" s="40">
        <v>3048.34</v>
      </c>
      <c r="F28" s="2">
        <v>1285390.8999999999</v>
      </c>
      <c r="G28" s="2">
        <v>831772.11</v>
      </c>
      <c r="H28" s="2">
        <v>453618.78999999992</v>
      </c>
      <c r="I28" s="33">
        <f t="shared" si="0"/>
        <v>148.80846296672939</v>
      </c>
      <c r="J28">
        <v>366</v>
      </c>
      <c r="K28" s="67" t="str">
        <f t="shared" si="11"/>
        <v>-</v>
      </c>
      <c r="L28" s="43">
        <f t="shared" si="12"/>
        <v>453618.79</v>
      </c>
      <c r="M28" s="43">
        <f t="shared" si="1"/>
        <v>231250.52628755118</v>
      </c>
      <c r="N28" s="34"/>
      <c r="O28" s="34">
        <f>IFERROR(INDEX('Revised 2023 MFAM (2021 PYAs)'!Y$13:Y$258,MATCH(B28,'Revised 2023 MFAM (2021 PYAs)'!B$13:B$258,0)),0)</f>
        <v>185.56876391582773</v>
      </c>
      <c r="P28" s="34">
        <f>IFERROR(INDEX('Revised 2020 MFAM(2020 PYAs)'!W$20:W$269,MATCH(B28,'Revised 2020 MFAM(2020 PYAs)'!B$20:B$269,0)),0)</f>
        <v>-109.41765030630631</v>
      </c>
      <c r="Q28" s="34">
        <f t="shared" si="2"/>
        <v>98.675576717322699</v>
      </c>
      <c r="R28" s="34">
        <f t="shared" si="3"/>
        <v>174.82669032684413</v>
      </c>
      <c r="S28" s="34"/>
      <c r="T28" s="54">
        <f t="shared" si="4"/>
        <v>231425.35297787804</v>
      </c>
      <c r="U28" s="55">
        <v>0</v>
      </c>
      <c r="V28" s="56">
        <f t="shared" si="5"/>
        <v>0</v>
      </c>
      <c r="W28" s="34">
        <f t="shared" si="6"/>
        <v>231425.35297787804</v>
      </c>
      <c r="X28" s="35"/>
      <c r="Y28" s="34">
        <f t="shared" si="7"/>
        <v>57856.338244469509</v>
      </c>
      <c r="Z28" s="34">
        <f t="shared" si="8"/>
        <v>57856.338244469509</v>
      </c>
      <c r="AA28" s="34">
        <f t="shared" si="9"/>
        <v>57856.338244469509</v>
      </c>
      <c r="AB28" s="34">
        <f t="shared" si="10"/>
        <v>57856.338244469509</v>
      </c>
    </row>
    <row r="29" spans="2:28" x14ac:dyDescent="0.35">
      <c r="B29">
        <v>183</v>
      </c>
      <c r="C29" s="7">
        <v>4</v>
      </c>
      <c r="D29" s="12" t="s">
        <v>46</v>
      </c>
      <c r="E29" s="40">
        <v>11725.499999999998</v>
      </c>
      <c r="F29" s="2">
        <v>8412667.5099999998</v>
      </c>
      <c r="G29" s="2">
        <v>750556.47</v>
      </c>
      <c r="H29" s="2">
        <v>7662111.04</v>
      </c>
      <c r="I29" s="33">
        <f t="shared" si="0"/>
        <v>653.45708413287286</v>
      </c>
      <c r="J29">
        <v>366</v>
      </c>
      <c r="K29" s="67" t="str">
        <f t="shared" si="11"/>
        <v>-</v>
      </c>
      <c r="L29" s="43">
        <f t="shared" si="12"/>
        <v>7662111.04</v>
      </c>
      <c r="M29" s="43">
        <f t="shared" si="1"/>
        <v>3906071.021603087</v>
      </c>
      <c r="N29" s="34"/>
      <c r="O29" s="34">
        <f>IFERROR(INDEX('Revised 2023 MFAM (2021 PYAs)'!Y$13:Y$258,MATCH(B29,'Revised 2023 MFAM (2021 PYAs)'!B$13:B$258,0)),0)</f>
        <v>4065.3889065859839</v>
      </c>
      <c r="P29" s="34">
        <f>IFERROR(INDEX('Revised 2020 MFAM(2020 PYAs)'!W$20:W$269,MATCH(B29,'Revised 2020 MFAM(2020 PYAs)'!B$20:B$269,0)),0)</f>
        <v>-1268.3796222796664</v>
      </c>
      <c r="Q29" s="34">
        <f t="shared" si="2"/>
        <v>1666.7370100435328</v>
      </c>
      <c r="R29" s="34">
        <f t="shared" si="3"/>
        <v>4463.7462943498504</v>
      </c>
      <c r="S29" s="34"/>
      <c r="T29" s="54">
        <f t="shared" si="4"/>
        <v>3910534.7678974369</v>
      </c>
      <c r="U29" s="55">
        <v>0</v>
      </c>
      <c r="V29" s="56">
        <f t="shared" si="5"/>
        <v>0</v>
      </c>
      <c r="W29" s="34">
        <f t="shared" si="6"/>
        <v>3910534.7678974369</v>
      </c>
      <c r="X29" s="35"/>
      <c r="Y29" s="34">
        <f t="shared" si="7"/>
        <v>977633.69197435922</v>
      </c>
      <c r="Z29" s="34">
        <f t="shared" si="8"/>
        <v>977633.69197435922</v>
      </c>
      <c r="AA29" s="34">
        <f t="shared" si="9"/>
        <v>977633.69197435922</v>
      </c>
      <c r="AB29" s="34">
        <f t="shared" si="10"/>
        <v>977633.69197435922</v>
      </c>
    </row>
    <row r="30" spans="2:28" x14ac:dyDescent="0.35">
      <c r="B30">
        <v>186</v>
      </c>
      <c r="C30" s="7">
        <v>4</v>
      </c>
      <c r="D30" s="12" t="s">
        <v>47</v>
      </c>
      <c r="E30" s="40">
        <v>11127.839999999998</v>
      </c>
      <c r="F30" s="2">
        <v>10973097.09</v>
      </c>
      <c r="G30" s="2">
        <v>2484881.61</v>
      </c>
      <c r="H30" s="2">
        <v>8488215.4800000004</v>
      </c>
      <c r="I30" s="33">
        <f t="shared" si="0"/>
        <v>762.79093516801117</v>
      </c>
      <c r="J30">
        <v>91</v>
      </c>
      <c r="K30" s="67">
        <f t="shared" si="11"/>
        <v>45383</v>
      </c>
      <c r="L30" s="43">
        <f t="shared" si="12"/>
        <v>2110457.9472131147</v>
      </c>
      <c r="M30" s="43">
        <f t="shared" si="1"/>
        <v>1075891.3029170986</v>
      </c>
      <c r="N30" s="34"/>
      <c r="O30" s="34">
        <f>IFERROR(INDEX('Revised 2023 MFAM (2021 PYAs)'!Y$13:Y$258,MATCH(B30,'Revised 2023 MFAM (2021 PYAs)'!B$13:B$258,0)),0)</f>
        <v>9780.2634187946096</v>
      </c>
      <c r="P30" s="34">
        <f>IFERROR(INDEX('Revised 2020 MFAM(2020 PYAs)'!W$20:W$269,MATCH(B30,'Revised 2020 MFAM(2020 PYAs)'!B$20:B$269,0)),0)</f>
        <v>-1203.2024082383141</v>
      </c>
      <c r="Q30" s="34">
        <f t="shared" si="2"/>
        <v>459.08736513959457</v>
      </c>
      <c r="R30" s="34">
        <f t="shared" si="3"/>
        <v>9036.1483756958896</v>
      </c>
      <c r="S30" s="34"/>
      <c r="T30" s="54">
        <f t="shared" si="4"/>
        <v>1084927.4512927944</v>
      </c>
      <c r="U30" s="55">
        <v>0</v>
      </c>
      <c r="V30" s="56">
        <f t="shared" si="5"/>
        <v>0</v>
      </c>
      <c r="W30" s="34">
        <f t="shared" si="6"/>
        <v>1084927.4512927944</v>
      </c>
      <c r="X30" s="35"/>
      <c r="Y30" s="34">
        <f t="shared" si="7"/>
        <v>1084927.4512927944</v>
      </c>
      <c r="Z30" s="34">
        <f t="shared" si="8"/>
        <v>0</v>
      </c>
      <c r="AA30" s="34">
        <f t="shared" si="9"/>
        <v>0</v>
      </c>
      <c r="AB30" s="34">
        <f t="shared" si="10"/>
        <v>0</v>
      </c>
    </row>
    <row r="31" spans="2:28" x14ac:dyDescent="0.35">
      <c r="B31">
        <v>190</v>
      </c>
      <c r="C31" s="7">
        <v>4</v>
      </c>
      <c r="D31" s="12" t="s">
        <v>48</v>
      </c>
      <c r="E31" s="40">
        <v>3086.37</v>
      </c>
      <c r="F31" s="2">
        <v>3295430.14</v>
      </c>
      <c r="G31" s="2">
        <v>806204.26000000013</v>
      </c>
      <c r="H31" s="2">
        <v>2489225.88</v>
      </c>
      <c r="I31" s="33">
        <f t="shared" si="0"/>
        <v>806.52218625764249</v>
      </c>
      <c r="J31">
        <v>366</v>
      </c>
      <c r="K31" s="67" t="str">
        <f t="shared" si="11"/>
        <v>-</v>
      </c>
      <c r="L31" s="43">
        <f t="shared" si="12"/>
        <v>2489225.88</v>
      </c>
      <c r="M31" s="43">
        <f t="shared" si="1"/>
        <v>1268983.5771542725</v>
      </c>
      <c r="N31" s="34"/>
      <c r="O31" s="34">
        <f>IFERROR(INDEX('Revised 2023 MFAM (2021 PYAs)'!Y$13:Y$258,MATCH(B31,'Revised 2023 MFAM (2021 PYAs)'!B$13:B$258,0)),0)</f>
        <v>1223.8327787715243</v>
      </c>
      <c r="P31" s="34">
        <f>IFERROR(INDEX('Revised 2020 MFAM(2020 PYAs)'!W$20:W$269,MATCH(B31,'Revised 2020 MFAM(2020 PYAs)'!B$20:B$269,0)),0)</f>
        <v>-360.54029285279103</v>
      </c>
      <c r="Q31" s="34">
        <f t="shared" si="2"/>
        <v>541.48065446910846</v>
      </c>
      <c r="R31" s="34">
        <f t="shared" si="3"/>
        <v>1404.7731403878417</v>
      </c>
      <c r="S31" s="34"/>
      <c r="T31" s="54">
        <f t="shared" si="4"/>
        <v>1270388.3502946603</v>
      </c>
      <c r="U31" s="55">
        <v>0</v>
      </c>
      <c r="V31" s="56">
        <f t="shared" si="5"/>
        <v>0</v>
      </c>
      <c r="W31" s="34">
        <f t="shared" si="6"/>
        <v>1270388.3502946603</v>
      </c>
      <c r="X31" s="35"/>
      <c r="Y31" s="34">
        <f t="shared" si="7"/>
        <v>317597.08757366508</v>
      </c>
      <c r="Z31" s="34">
        <f t="shared" si="8"/>
        <v>317597.08757366508</v>
      </c>
      <c r="AA31" s="34">
        <f t="shared" si="9"/>
        <v>317597.08757366508</v>
      </c>
      <c r="AB31" s="34">
        <f t="shared" si="10"/>
        <v>317597.08757366508</v>
      </c>
    </row>
    <row r="32" spans="2:28" x14ac:dyDescent="0.35">
      <c r="B32">
        <v>324</v>
      </c>
      <c r="C32" s="7">
        <v>4</v>
      </c>
      <c r="D32" s="12" t="s">
        <v>49</v>
      </c>
      <c r="E32" s="40">
        <v>6992.5300000000016</v>
      </c>
      <c r="F32" s="2">
        <v>6337836.9900000002</v>
      </c>
      <c r="G32" s="2">
        <v>1748581.6600000001</v>
      </c>
      <c r="H32" s="2">
        <v>4589255.33</v>
      </c>
      <c r="I32" s="33">
        <f t="shared" si="0"/>
        <v>656.30827897770894</v>
      </c>
      <c r="J32">
        <v>366</v>
      </c>
      <c r="K32" s="67" t="str">
        <f t="shared" si="11"/>
        <v>-</v>
      </c>
      <c r="L32" s="43">
        <f t="shared" si="12"/>
        <v>4589255.33</v>
      </c>
      <c r="M32" s="43">
        <f t="shared" si="1"/>
        <v>2339558.5318025504</v>
      </c>
      <c r="N32" s="34"/>
      <c r="O32" s="34">
        <f>IFERROR(INDEX('Revised 2023 MFAM (2021 PYAs)'!Y$13:Y$258,MATCH(B32,'Revised 2023 MFAM (2021 PYAs)'!B$13:B$258,0)),0)</f>
        <v>2297.2864319747314</v>
      </c>
      <c r="P32" s="34">
        <f>IFERROR(INDEX('Revised 2020 MFAM(2020 PYAs)'!W$20:W$269,MATCH(B32,'Revised 2020 MFAM(2020 PYAs)'!B$20:B$269,0)),0)</f>
        <v>-778.50750685133971</v>
      </c>
      <c r="Q32" s="34">
        <f t="shared" si="2"/>
        <v>998.29951133813734</v>
      </c>
      <c r="R32" s="34">
        <f t="shared" si="3"/>
        <v>2517.0784364615292</v>
      </c>
      <c r="S32" s="34"/>
      <c r="T32" s="54">
        <f t="shared" si="4"/>
        <v>2342075.6102390122</v>
      </c>
      <c r="U32" s="55">
        <v>0</v>
      </c>
      <c r="V32" s="56">
        <f t="shared" si="5"/>
        <v>0</v>
      </c>
      <c r="W32" s="34">
        <f t="shared" si="6"/>
        <v>2342075.6102390122</v>
      </c>
      <c r="X32" s="35"/>
      <c r="Y32" s="34">
        <f t="shared" si="7"/>
        <v>585518.90255975304</v>
      </c>
      <c r="Z32" s="34">
        <f t="shared" si="8"/>
        <v>585518.90255975304</v>
      </c>
      <c r="AA32" s="34">
        <f t="shared" si="9"/>
        <v>585518.90255975304</v>
      </c>
      <c r="AB32" s="34">
        <f t="shared" si="10"/>
        <v>585518.90255975304</v>
      </c>
    </row>
    <row r="33" spans="2:28" x14ac:dyDescent="0.35">
      <c r="B33">
        <v>601</v>
      </c>
      <c r="C33" s="7">
        <v>4</v>
      </c>
      <c r="D33" s="12" t="s">
        <v>50</v>
      </c>
      <c r="E33" s="40">
        <v>4966.8799999999992</v>
      </c>
      <c r="F33" s="2">
        <v>3349165.6</v>
      </c>
      <c r="G33" s="2">
        <v>953316.39</v>
      </c>
      <c r="H33" s="2">
        <v>2395849.21</v>
      </c>
      <c r="I33" s="33">
        <f t="shared" si="0"/>
        <v>482.36502794510847</v>
      </c>
      <c r="J33">
        <v>91</v>
      </c>
      <c r="K33" s="67">
        <f t="shared" si="11"/>
        <v>45383</v>
      </c>
      <c r="L33" s="43">
        <f>H33*J33/366</f>
        <v>595689.28445355187</v>
      </c>
      <c r="M33" s="43">
        <f>L33*(E$8/L$11)</f>
        <v>303676.70733775967</v>
      </c>
      <c r="N33" s="34"/>
      <c r="O33" s="34">
        <f>IFERROR(INDEX('Revised 2023 MFAM (2021 PYAs)'!Y$13:Y$258,MATCH(B33,'Revised 2023 MFAM (2021 PYAs)'!B$13:B$258,0)),0)</f>
        <v>-614225.83744890196</v>
      </c>
      <c r="P33" s="34">
        <f>IFERROR(INDEX('Revised 2020 MFAM(2020 PYAs)'!W$20:W$269,MATCH(B33,'Revised 2020 MFAM(2020 PYAs)'!B$20:B$269,0)),0)</f>
        <v>-510.88583874609321</v>
      </c>
      <c r="Q33" s="34">
        <f t="shared" si="2"/>
        <v>129.58013420868991</v>
      </c>
      <c r="R33" s="34">
        <f>SUM(O33:Q33)</f>
        <v>-614607.14315343939</v>
      </c>
      <c r="S33" s="34"/>
      <c r="T33" s="54">
        <f>M33+R33</f>
        <v>-310930.43581567972</v>
      </c>
      <c r="U33" s="55">
        <v>0</v>
      </c>
      <c r="V33" s="56">
        <f t="shared" si="5"/>
        <v>0</v>
      </c>
      <c r="W33" s="34">
        <f>T33+V33</f>
        <v>-310930.43581567972</v>
      </c>
      <c r="X33" s="35"/>
      <c r="Y33" s="34">
        <f t="shared" si="7"/>
        <v>-310930.43581567972</v>
      </c>
      <c r="Z33" s="34">
        <f t="shared" si="8"/>
        <v>0</v>
      </c>
      <c r="AA33" s="34">
        <f t="shared" si="9"/>
        <v>0</v>
      </c>
      <c r="AB33" s="34">
        <f t="shared" si="10"/>
        <v>0</v>
      </c>
    </row>
    <row r="34" spans="2:28" x14ac:dyDescent="0.35">
      <c r="B34">
        <v>878</v>
      </c>
      <c r="C34" s="7">
        <v>4</v>
      </c>
      <c r="D34" s="12" t="s">
        <v>51</v>
      </c>
      <c r="E34" s="40">
        <v>6983.0599999999986</v>
      </c>
      <c r="F34" s="2">
        <v>4751380.28</v>
      </c>
      <c r="G34" s="2">
        <v>1509021.15</v>
      </c>
      <c r="H34" s="2">
        <v>3242359.1300000004</v>
      </c>
      <c r="I34" s="33">
        <f t="shared" si="0"/>
        <v>464.31781053005432</v>
      </c>
      <c r="J34">
        <v>366</v>
      </c>
      <c r="K34" s="67" t="str">
        <f t="shared" si="11"/>
        <v>-</v>
      </c>
      <c r="L34" s="43">
        <f t="shared" si="12"/>
        <v>3242359.1300000004</v>
      </c>
      <c r="M34" s="43">
        <f t="shared" si="1"/>
        <v>1652923.714261807</v>
      </c>
      <c r="N34" s="34"/>
      <c r="O34" s="34">
        <f>IFERROR(INDEX('Revised 2023 MFAM (2021 PYAs)'!Y$13:Y$258,MATCH(B34,'Revised 2023 MFAM (2021 PYAs)'!B$13:B$258,0)),0)</f>
        <v>6845.9765844435897</v>
      </c>
      <c r="P34" s="34">
        <f>IFERROR(INDEX('Revised 2020 MFAM(2020 PYAs)'!W$20:W$269,MATCH(B34,'Revised 2020 MFAM(2020 PYAs)'!B$20:B$269,0)),0)</f>
        <v>-140.64608566393144</v>
      </c>
      <c r="Q34" s="34">
        <f t="shared" si="2"/>
        <v>705.30953331414401</v>
      </c>
      <c r="R34" s="34">
        <f t="shared" si="3"/>
        <v>7410.6400320938019</v>
      </c>
      <c r="S34" s="34"/>
      <c r="T34" s="54">
        <f t="shared" si="4"/>
        <v>1660334.3542939008</v>
      </c>
      <c r="U34" s="55">
        <v>0</v>
      </c>
      <c r="V34" s="56">
        <f t="shared" si="5"/>
        <v>0</v>
      </c>
      <c r="W34" s="34">
        <f t="shared" si="6"/>
        <v>1660334.3542939008</v>
      </c>
      <c r="X34" s="35"/>
      <c r="Y34" s="34">
        <f t="shared" si="7"/>
        <v>415083.58857347519</v>
      </c>
      <c r="Z34" s="34">
        <f t="shared" si="8"/>
        <v>415083.58857347519</v>
      </c>
      <c r="AA34" s="34">
        <f t="shared" si="9"/>
        <v>415083.58857347519</v>
      </c>
      <c r="AB34" s="34">
        <f t="shared" si="10"/>
        <v>415083.58857347519</v>
      </c>
    </row>
    <row r="35" spans="2:28" x14ac:dyDescent="0.35">
      <c r="B35">
        <v>8</v>
      </c>
      <c r="C35" s="7">
        <v>5</v>
      </c>
      <c r="D35" s="12" t="s">
        <v>52</v>
      </c>
      <c r="E35" s="40">
        <v>2177.46</v>
      </c>
      <c r="F35" s="2">
        <v>1104778.79</v>
      </c>
      <c r="G35" s="2">
        <v>347374.5</v>
      </c>
      <c r="H35" s="2">
        <v>757404.29</v>
      </c>
      <c r="I35" s="33">
        <f t="shared" si="0"/>
        <v>347.83844020096814</v>
      </c>
      <c r="J35">
        <v>121</v>
      </c>
      <c r="K35" s="67">
        <f t="shared" si="11"/>
        <v>45413</v>
      </c>
      <c r="L35" s="43">
        <f t="shared" si="12"/>
        <v>250398.68603825138</v>
      </c>
      <c r="M35" s="43">
        <f t="shared" si="1"/>
        <v>127650.85839600457</v>
      </c>
      <c r="N35" s="34"/>
      <c r="O35" s="34">
        <f>IFERROR(INDEX('Revised 2023 MFAM (2021 PYAs)'!Y$13:Y$258,MATCH(B35,'Revised 2023 MFAM (2021 PYAs)'!B$13:B$258,0)),0)</f>
        <v>392.82207668852061</v>
      </c>
      <c r="P35" s="34">
        <f>IFERROR(INDEX('Revised 2020 MFAM(2020 PYAs)'!W$20:W$269,MATCH(B35,'Revised 2020 MFAM(2020 PYAs)'!B$20:B$269,0)),0)</f>
        <v>-148.93017120595323</v>
      </c>
      <c r="Q35" s="34">
        <f t="shared" si="2"/>
        <v>54.469160667009135</v>
      </c>
      <c r="R35" s="34">
        <f t="shared" si="3"/>
        <v>298.36106614957652</v>
      </c>
      <c r="S35" s="34"/>
      <c r="T35" s="54">
        <f t="shared" si="4"/>
        <v>127949.21946215414</v>
      </c>
      <c r="U35" s="55">
        <v>0</v>
      </c>
      <c r="V35" s="56">
        <f t="shared" si="5"/>
        <v>0</v>
      </c>
      <c r="W35" s="34">
        <f t="shared" si="6"/>
        <v>127949.21946215414</v>
      </c>
      <c r="X35" s="35"/>
      <c r="Y35" s="34">
        <f t="shared" si="7"/>
        <v>127949.21946215414</v>
      </c>
      <c r="Z35" s="34">
        <f t="shared" si="8"/>
        <v>0</v>
      </c>
      <c r="AA35" s="34">
        <f t="shared" si="9"/>
        <v>0</v>
      </c>
      <c r="AB35" s="34">
        <f t="shared" si="10"/>
        <v>0</v>
      </c>
    </row>
    <row r="36" spans="2:28" x14ac:dyDescent="0.35">
      <c r="B36">
        <v>67</v>
      </c>
      <c r="C36" s="7">
        <v>5</v>
      </c>
      <c r="D36" s="12" t="s">
        <v>53</v>
      </c>
      <c r="E36" s="40">
        <v>1061.0468549289158</v>
      </c>
      <c r="F36" s="2">
        <v>345666.68</v>
      </c>
      <c r="G36" s="2">
        <v>0</v>
      </c>
      <c r="H36" s="2">
        <v>345666.68</v>
      </c>
      <c r="I36" s="33">
        <f t="shared" si="0"/>
        <v>325.77890259441722</v>
      </c>
      <c r="J36">
        <v>366</v>
      </c>
      <c r="K36" s="67" t="str">
        <f t="shared" si="11"/>
        <v>-</v>
      </c>
      <c r="L36" s="43">
        <f t="shared" si="12"/>
        <v>345666.68</v>
      </c>
      <c r="M36" s="43">
        <f t="shared" si="1"/>
        <v>176217.57174139665</v>
      </c>
      <c r="N36" s="34"/>
      <c r="O36" s="34">
        <f>IFERROR(INDEX('Revised 2023 MFAM (2021 PYAs)'!Y$13:Y$258,MATCH(B36,'Revised 2023 MFAM (2021 PYAs)'!B$13:B$258,0)),0)</f>
        <v>133.90771126597247</v>
      </c>
      <c r="P36" s="34">
        <f>IFERROR(INDEX('Revised 2020 MFAM(2020 PYAs)'!W$20:W$269,MATCH(B36,'Revised 2020 MFAM(2020 PYAs)'!B$20:B$269,0)),0)</f>
        <v>-39.266424161483883</v>
      </c>
      <c r="Q36" s="34">
        <f t="shared" si="2"/>
        <v>75.192782470413604</v>
      </c>
      <c r="R36" s="34">
        <f t="shared" si="3"/>
        <v>169.83406957490217</v>
      </c>
      <c r="S36" s="34"/>
      <c r="T36" s="54">
        <f t="shared" si="4"/>
        <v>176387.40581097154</v>
      </c>
      <c r="U36" s="55">
        <v>0</v>
      </c>
      <c r="V36" s="56">
        <f t="shared" si="5"/>
        <v>0</v>
      </c>
      <c r="W36" s="34">
        <f t="shared" si="6"/>
        <v>176387.40581097154</v>
      </c>
      <c r="X36" s="35"/>
      <c r="Y36" s="34">
        <f t="shared" si="7"/>
        <v>44096.851452742885</v>
      </c>
      <c r="Z36" s="34">
        <f t="shared" si="8"/>
        <v>44096.851452742885</v>
      </c>
      <c r="AA36" s="34">
        <f t="shared" si="9"/>
        <v>44096.851452742885</v>
      </c>
      <c r="AB36" s="34">
        <f t="shared" si="10"/>
        <v>44096.851452742885</v>
      </c>
    </row>
    <row r="37" spans="2:28" x14ac:dyDescent="0.35">
      <c r="B37">
        <v>157</v>
      </c>
      <c r="C37" s="7">
        <v>5</v>
      </c>
      <c r="D37" s="12" t="s">
        <v>54</v>
      </c>
      <c r="E37" s="40">
        <v>286.62167254738563</v>
      </c>
      <c r="F37" s="2">
        <v>202078.69</v>
      </c>
      <c r="G37" s="2">
        <v>112</v>
      </c>
      <c r="H37" s="2">
        <v>201966.69</v>
      </c>
      <c r="I37" s="33">
        <f t="shared" si="0"/>
        <v>704.6455636274676</v>
      </c>
      <c r="J37">
        <v>366</v>
      </c>
      <c r="K37" s="67" t="str">
        <f t="shared" si="11"/>
        <v>-</v>
      </c>
      <c r="L37" s="43">
        <f t="shared" si="12"/>
        <v>201966.69000000003</v>
      </c>
      <c r="M37" s="43">
        <f t="shared" si="1"/>
        <v>102960.68942614725</v>
      </c>
      <c r="N37" s="34"/>
      <c r="O37" s="34">
        <f>IFERROR(INDEX('Revised 2023 MFAM (2021 PYAs)'!Y$13:Y$258,MATCH(B37,'Revised 2023 MFAM (2021 PYAs)'!B$13:B$258,0)),0)</f>
        <v>9.1082690117473248</v>
      </c>
      <c r="P37" s="34">
        <f>IFERROR(INDEX('Revised 2020 MFAM(2020 PYAs)'!W$20:W$269,MATCH(B37,'Revised 2020 MFAM(2020 PYAs)'!B$20:B$269,0)),0)</f>
        <v>-26.964325235370779</v>
      </c>
      <c r="Q37" s="34">
        <f t="shared" si="2"/>
        <v>43.933761239120479</v>
      </c>
      <c r="R37" s="34">
        <f t="shared" si="3"/>
        <v>26.077705015497024</v>
      </c>
      <c r="S37" s="34"/>
      <c r="T37" s="54">
        <f t="shared" si="4"/>
        <v>102986.76713116275</v>
      </c>
      <c r="U37" s="55">
        <v>0</v>
      </c>
      <c r="V37" s="56">
        <f t="shared" si="5"/>
        <v>0</v>
      </c>
      <c r="W37" s="34">
        <f t="shared" si="6"/>
        <v>102986.76713116275</v>
      </c>
      <c r="X37" s="35"/>
      <c r="Y37" s="34">
        <f t="shared" si="7"/>
        <v>25746.691782790687</v>
      </c>
      <c r="Z37" s="34">
        <f t="shared" si="8"/>
        <v>25746.691782790687</v>
      </c>
      <c r="AA37" s="34">
        <f t="shared" si="9"/>
        <v>25746.691782790687</v>
      </c>
      <c r="AB37" s="34">
        <f t="shared" si="10"/>
        <v>25746.691782790687</v>
      </c>
    </row>
    <row r="38" spans="2:28" x14ac:dyDescent="0.35">
      <c r="B38">
        <v>214</v>
      </c>
      <c r="C38" s="7">
        <v>5</v>
      </c>
      <c r="D38" s="12" t="s">
        <v>55</v>
      </c>
      <c r="E38" s="40">
        <v>3678.2500000000005</v>
      </c>
      <c r="F38" s="2">
        <v>2305271.65</v>
      </c>
      <c r="G38" s="2">
        <v>915510.1</v>
      </c>
      <c r="H38" s="2">
        <v>1389761.5499999998</v>
      </c>
      <c r="I38" s="33">
        <f t="shared" si="0"/>
        <v>377.83227078094194</v>
      </c>
      <c r="J38">
        <v>366</v>
      </c>
      <c r="K38" s="67" t="str">
        <f t="shared" si="11"/>
        <v>-</v>
      </c>
      <c r="L38" s="43">
        <f t="shared" si="12"/>
        <v>1389761.5499999998</v>
      </c>
      <c r="M38" s="43">
        <f t="shared" si="1"/>
        <v>708487.16353152576</v>
      </c>
      <c r="N38" s="34"/>
      <c r="O38" s="34">
        <f>IFERROR(INDEX('Revised 2023 MFAM (2021 PYAs)'!Y$13:Y$258,MATCH(B38,'Revised 2023 MFAM (2021 PYAs)'!B$13:B$258,0)),0)</f>
        <v>700.31409559759777</v>
      </c>
      <c r="P38" s="34">
        <f>IFERROR(INDEX('Revised 2020 MFAM(2020 PYAs)'!W$20:W$269,MATCH(B38,'Revised 2020 MFAM(2020 PYAs)'!B$20:B$269,0)),0)</f>
        <v>-231.56440785841551</v>
      </c>
      <c r="Q38" s="34">
        <f t="shared" si="2"/>
        <v>302.31446639547335</v>
      </c>
      <c r="R38" s="34">
        <f t="shared" si="3"/>
        <v>771.06415413465561</v>
      </c>
      <c r="S38" s="34"/>
      <c r="T38" s="54">
        <f t="shared" si="4"/>
        <v>709258.22768566036</v>
      </c>
      <c r="U38" s="55">
        <v>0</v>
      </c>
      <c r="V38" s="56">
        <f t="shared" si="5"/>
        <v>0</v>
      </c>
      <c r="W38" s="34">
        <f t="shared" si="6"/>
        <v>709258.22768566036</v>
      </c>
      <c r="X38" s="35"/>
      <c r="Y38" s="34">
        <f t="shared" si="7"/>
        <v>177314.55692141509</v>
      </c>
      <c r="Z38" s="34">
        <f t="shared" si="8"/>
        <v>177314.55692141509</v>
      </c>
      <c r="AA38" s="34">
        <f t="shared" si="9"/>
        <v>177314.55692141509</v>
      </c>
      <c r="AB38" s="34">
        <f t="shared" si="10"/>
        <v>177314.55692141509</v>
      </c>
    </row>
    <row r="39" spans="2:28" x14ac:dyDescent="0.35">
      <c r="B39">
        <v>224</v>
      </c>
      <c r="C39" s="7">
        <v>5</v>
      </c>
      <c r="D39" s="12" t="s">
        <v>56</v>
      </c>
      <c r="E39" s="40">
        <v>187.94761160322201</v>
      </c>
      <c r="F39" s="2">
        <v>99810.35</v>
      </c>
      <c r="G39" s="2">
        <v>30</v>
      </c>
      <c r="H39" s="2">
        <v>99780.35</v>
      </c>
      <c r="I39" s="33">
        <f t="shared" si="0"/>
        <v>530.89448250423766</v>
      </c>
      <c r="J39">
        <v>366</v>
      </c>
      <c r="K39" s="67" t="str">
        <f t="shared" si="11"/>
        <v>-</v>
      </c>
      <c r="L39" s="43">
        <f t="shared" si="12"/>
        <v>99780.35</v>
      </c>
      <c r="M39" s="43">
        <f t="shared" si="1"/>
        <v>50867.069352784216</v>
      </c>
      <c r="N39" s="34"/>
      <c r="O39" s="34">
        <f>IFERROR(INDEX('Revised 2023 MFAM (2021 PYAs)'!Y$13:Y$258,MATCH(B39,'Revised 2023 MFAM (2021 PYAs)'!B$13:B$258,0)),0)</f>
        <v>58.778845387794718</v>
      </c>
      <c r="P39" s="34">
        <f>IFERROR(INDEX('Revised 2020 MFAM(2020 PYAs)'!W$20:W$269,MATCH(B39,'Revised 2020 MFAM(2020 PYAs)'!B$20:B$269,0)),0)</f>
        <v>-16.21690747768298</v>
      </c>
      <c r="Q39" s="34">
        <f t="shared" si="2"/>
        <v>21.705193431926201</v>
      </c>
      <c r="R39" s="34">
        <f t="shared" si="3"/>
        <v>64.267131342037942</v>
      </c>
      <c r="S39" s="34"/>
      <c r="T39" s="54">
        <f t="shared" si="4"/>
        <v>50931.336484126252</v>
      </c>
      <c r="U39" s="55">
        <v>0</v>
      </c>
      <c r="V39" s="56">
        <f t="shared" si="5"/>
        <v>0</v>
      </c>
      <c r="W39" s="34">
        <f t="shared" si="6"/>
        <v>50931.336484126252</v>
      </c>
      <c r="X39" s="35"/>
      <c r="Y39" s="34">
        <f t="shared" si="7"/>
        <v>12732.834121031563</v>
      </c>
      <c r="Z39" s="34">
        <f t="shared" si="8"/>
        <v>12732.834121031563</v>
      </c>
      <c r="AA39" s="34">
        <f t="shared" si="9"/>
        <v>12732.834121031563</v>
      </c>
      <c r="AB39" s="34">
        <f t="shared" si="10"/>
        <v>12732.834121031563</v>
      </c>
    </row>
    <row r="40" spans="2:28" x14ac:dyDescent="0.35">
      <c r="B40">
        <v>272</v>
      </c>
      <c r="C40" s="7">
        <v>5</v>
      </c>
      <c r="D40" s="12" t="s">
        <v>57</v>
      </c>
      <c r="E40" s="40">
        <v>347.82161640928314</v>
      </c>
      <c r="F40" s="2">
        <v>109333.29</v>
      </c>
      <c r="G40" s="2">
        <v>0</v>
      </c>
      <c r="H40" s="2">
        <v>109333.29</v>
      </c>
      <c r="I40" s="33">
        <f t="shared" si="0"/>
        <v>314.33724887111975</v>
      </c>
      <c r="J40">
        <v>366</v>
      </c>
      <c r="K40" s="67" t="str">
        <f t="shared" si="11"/>
        <v>-</v>
      </c>
      <c r="L40" s="43">
        <f t="shared" si="12"/>
        <v>109333.29000000001</v>
      </c>
      <c r="M40" s="43">
        <f t="shared" si="1"/>
        <v>55737.066917464901</v>
      </c>
      <c r="N40" s="34"/>
      <c r="O40" s="34">
        <f>IFERROR(INDEX('Revised 2023 MFAM (2021 PYAs)'!Y$13:Y$258,MATCH(B40,'Revised 2023 MFAM (2021 PYAs)'!B$13:B$258,0)),0)</f>
        <v>64.230130940261006</v>
      </c>
      <c r="P40" s="34">
        <f>IFERROR(INDEX('Revised 2020 MFAM(2020 PYAs)'!W$20:W$269,MATCH(B40,'Revised 2020 MFAM(2020 PYAs)'!B$20:B$269,0)),0)</f>
        <v>-19.243731532995298</v>
      </c>
      <c r="Q40" s="34">
        <f t="shared" si="2"/>
        <v>23.783241970978079</v>
      </c>
      <c r="R40" s="34">
        <f t="shared" si="3"/>
        <v>68.76964137824379</v>
      </c>
      <c r="S40" s="34"/>
      <c r="T40" s="54">
        <f t="shared" si="4"/>
        <v>55805.836558843148</v>
      </c>
      <c r="U40" s="55">
        <v>0</v>
      </c>
      <c r="V40" s="56">
        <f t="shared" si="5"/>
        <v>0</v>
      </c>
      <c r="W40" s="34">
        <f t="shared" si="6"/>
        <v>55805.836558843148</v>
      </c>
      <c r="X40" s="35"/>
      <c r="Y40" s="34">
        <f t="shared" si="7"/>
        <v>13951.459139710787</v>
      </c>
      <c r="Z40" s="34">
        <f t="shared" si="8"/>
        <v>13951.459139710787</v>
      </c>
      <c r="AA40" s="34">
        <f t="shared" si="9"/>
        <v>13951.459139710787</v>
      </c>
      <c r="AB40" s="34">
        <f t="shared" si="10"/>
        <v>13951.459139710787</v>
      </c>
    </row>
    <row r="41" spans="2:28" x14ac:dyDescent="0.35">
      <c r="B41">
        <v>754</v>
      </c>
      <c r="C41" s="7">
        <v>5</v>
      </c>
      <c r="D41" s="12" t="s">
        <v>58</v>
      </c>
      <c r="E41" s="40">
        <v>111.69303666737574</v>
      </c>
      <c r="F41" s="2">
        <v>38580.04</v>
      </c>
      <c r="G41" s="2">
        <v>0</v>
      </c>
      <c r="H41" s="2">
        <v>38580.04</v>
      </c>
      <c r="I41" s="33">
        <f t="shared" si="0"/>
        <v>345.4113268931186</v>
      </c>
      <c r="J41">
        <v>366</v>
      </c>
      <c r="K41" s="67" t="str">
        <f t="shared" si="11"/>
        <v>-</v>
      </c>
      <c r="L41" s="43">
        <f t="shared" si="12"/>
        <v>38580.04</v>
      </c>
      <c r="M41" s="43">
        <f t="shared" si="1"/>
        <v>19667.735885003302</v>
      </c>
      <c r="N41" s="34"/>
      <c r="O41" s="34">
        <f>IFERROR(INDEX('Revised 2023 MFAM (2021 PYAs)'!Y$13:Y$258,MATCH(B41,'Revised 2023 MFAM (2021 PYAs)'!B$13:B$258,0)),0)</f>
        <v>23.201039780065912</v>
      </c>
      <c r="P41" s="34">
        <f>IFERROR(INDEX('Revised 2020 MFAM(2020 PYAs)'!W$20:W$269,MATCH(B41,'Revised 2020 MFAM(2020 PYAs)'!B$20:B$269,0)),0)</f>
        <v>-6.5315264716118691</v>
      </c>
      <c r="Q41" s="34">
        <f t="shared" si="2"/>
        <v>8.392306008261647</v>
      </c>
      <c r="R41" s="34">
        <f t="shared" si="3"/>
        <v>25.061819316715692</v>
      </c>
      <c r="S41" s="34"/>
      <c r="T41" s="54">
        <f t="shared" si="4"/>
        <v>19692.797704320019</v>
      </c>
      <c r="U41" s="55">
        <v>0</v>
      </c>
      <c r="V41" s="56">
        <f t="shared" si="5"/>
        <v>0</v>
      </c>
      <c r="W41" s="34">
        <f t="shared" si="6"/>
        <v>19692.797704320019</v>
      </c>
      <c r="X41" s="35"/>
      <c r="Y41" s="34">
        <f t="shared" si="7"/>
        <v>4923.1994260800047</v>
      </c>
      <c r="Z41" s="34">
        <f t="shared" si="8"/>
        <v>4923.1994260800047</v>
      </c>
      <c r="AA41" s="34">
        <f t="shared" si="9"/>
        <v>4923.1994260800047</v>
      </c>
      <c r="AB41" s="34">
        <f t="shared" si="10"/>
        <v>4923.1994260800047</v>
      </c>
    </row>
    <row r="42" spans="2:28" x14ac:dyDescent="0.35">
      <c r="B42">
        <v>885</v>
      </c>
      <c r="C42" s="7">
        <v>5</v>
      </c>
      <c r="D42" s="12" t="s">
        <v>59</v>
      </c>
      <c r="E42" s="40">
        <v>416.59</v>
      </c>
      <c r="F42" s="2">
        <v>268308.74</v>
      </c>
      <c r="G42" s="2">
        <v>106302.72</v>
      </c>
      <c r="H42" s="2">
        <v>162006.01999999999</v>
      </c>
      <c r="I42" s="33">
        <f t="shared" si="0"/>
        <v>388.88600302455654</v>
      </c>
      <c r="J42">
        <v>366</v>
      </c>
      <c r="K42" s="67" t="str">
        <f t="shared" si="11"/>
        <v>-</v>
      </c>
      <c r="L42" s="43">
        <f t="shared" si="12"/>
        <v>162006.01999999999</v>
      </c>
      <c r="M42" s="43">
        <f t="shared" si="1"/>
        <v>82589.121554580095</v>
      </c>
      <c r="N42" s="34"/>
      <c r="O42" s="34">
        <f>IFERROR(INDEX('Revised 2023 MFAM (2021 PYAs)'!Y$13:Y$258,MATCH(B42,'Revised 2023 MFAM (2021 PYAs)'!B$13:B$258,0)),0)</f>
        <v>77.424670443084324</v>
      </c>
      <c r="P42" s="34">
        <f>IFERROR(INDEX('Revised 2020 MFAM(2020 PYAs)'!W$20:W$269,MATCH(B42,'Revised 2020 MFAM(2020 PYAs)'!B$20:B$269,0)),0)</f>
        <v>-23.81590534246061</v>
      </c>
      <c r="Q42" s="34">
        <f t="shared" si="2"/>
        <v>35.241127148145949</v>
      </c>
      <c r="R42" s="34">
        <f t="shared" si="3"/>
        <v>88.849892248769663</v>
      </c>
      <c r="S42" s="34"/>
      <c r="T42" s="54">
        <f t="shared" si="4"/>
        <v>82677.971446828858</v>
      </c>
      <c r="U42" s="55">
        <v>0</v>
      </c>
      <c r="V42" s="56">
        <f t="shared" si="5"/>
        <v>0</v>
      </c>
      <c r="W42" s="34">
        <f t="shared" si="6"/>
        <v>82677.971446828858</v>
      </c>
      <c r="X42" s="35"/>
      <c r="Y42" s="34">
        <f t="shared" si="7"/>
        <v>20669.492861707215</v>
      </c>
      <c r="Z42" s="34">
        <f t="shared" si="8"/>
        <v>20669.492861707215</v>
      </c>
      <c r="AA42" s="34">
        <f t="shared" si="9"/>
        <v>20669.492861707215</v>
      </c>
      <c r="AB42" s="34">
        <f t="shared" si="10"/>
        <v>20669.492861707215</v>
      </c>
    </row>
    <row r="43" spans="2:28" x14ac:dyDescent="0.35">
      <c r="B43">
        <v>923</v>
      </c>
      <c r="C43" s="7">
        <v>5</v>
      </c>
      <c r="D43" s="12" t="s">
        <v>60</v>
      </c>
      <c r="E43" s="40">
        <v>54.709105826072374</v>
      </c>
      <c r="F43" s="2">
        <v>43637.51</v>
      </c>
      <c r="G43" s="2">
        <v>99.12</v>
      </c>
      <c r="H43" s="2">
        <v>43538.39</v>
      </c>
      <c r="I43" s="33">
        <f t="shared" si="0"/>
        <v>795.81615057673241</v>
      </c>
      <c r="J43">
        <v>366</v>
      </c>
      <c r="K43" s="67" t="str">
        <f t="shared" si="11"/>
        <v>-</v>
      </c>
      <c r="L43" s="43">
        <f t="shared" si="12"/>
        <v>43538.39</v>
      </c>
      <c r="M43" s="43">
        <f t="shared" si="1"/>
        <v>22195.455354070884</v>
      </c>
      <c r="N43" s="34"/>
      <c r="O43" s="34">
        <f>IFERROR(INDEX('Revised 2023 MFAM (2021 PYAs)'!Y$13:Y$258,MATCH(B43,'Revised 2023 MFAM (2021 PYAs)'!B$13:B$258,0)),0)</f>
        <v>20.88349693535929</v>
      </c>
      <c r="P43" s="34">
        <f>IFERROR(INDEX('Revised 2020 MFAM(2020 PYAs)'!W$20:W$269,MATCH(B43,'Revised 2020 MFAM(2020 PYAs)'!B$20:B$269,0)),0)</f>
        <v>-5.9955684108717833</v>
      </c>
      <c r="Q43" s="34">
        <f t="shared" si="2"/>
        <v>9.4708945866058922</v>
      </c>
      <c r="R43" s="34">
        <f t="shared" si="3"/>
        <v>24.3588231110934</v>
      </c>
      <c r="S43" s="34"/>
      <c r="T43" s="54">
        <f t="shared" si="4"/>
        <v>22219.814177181976</v>
      </c>
      <c r="U43" s="55">
        <v>1</v>
      </c>
      <c r="V43" s="56">
        <f t="shared" si="5"/>
        <v>-2221.9814177181975</v>
      </c>
      <c r="W43" s="34">
        <f t="shared" si="6"/>
        <v>19997.832759463778</v>
      </c>
      <c r="X43" s="35"/>
      <c r="Y43" s="34">
        <f t="shared" si="7"/>
        <v>4999.4581898659444</v>
      </c>
      <c r="Z43" s="34">
        <f t="shared" si="8"/>
        <v>4999.4581898659444</v>
      </c>
      <c r="AA43" s="34">
        <f t="shared" si="9"/>
        <v>4999.4581898659444</v>
      </c>
      <c r="AB43" s="34">
        <f t="shared" si="10"/>
        <v>4999.4581898659444</v>
      </c>
    </row>
    <row r="44" spans="2:28" x14ac:dyDescent="0.35">
      <c r="B44">
        <v>394</v>
      </c>
      <c r="C44" s="7">
        <v>6</v>
      </c>
      <c r="D44" s="12" t="s">
        <v>61</v>
      </c>
      <c r="E44" s="40">
        <v>490.1400000000001</v>
      </c>
      <c r="F44" s="2">
        <v>481994.36</v>
      </c>
      <c r="G44" s="2">
        <v>33171.51</v>
      </c>
      <c r="H44" s="2">
        <v>448822.85</v>
      </c>
      <c r="I44" s="33">
        <f t="shared" si="0"/>
        <v>915.70337046558097</v>
      </c>
      <c r="J44">
        <v>366</v>
      </c>
      <c r="K44" s="67" t="str">
        <f t="shared" si="11"/>
        <v>-</v>
      </c>
      <c r="L44" s="43">
        <f t="shared" si="12"/>
        <v>448822.85</v>
      </c>
      <c r="M44" s="43">
        <f t="shared" si="1"/>
        <v>228805.60188518345</v>
      </c>
      <c r="N44" s="34"/>
      <c r="O44" s="34">
        <f>IFERROR(INDEX('Revised 2023 MFAM (2021 PYAs)'!Y$13:Y$258,MATCH(B44,'Revised 2023 MFAM (2021 PYAs)'!B$13:B$258,0)),0)</f>
        <v>249.5067559829331</v>
      </c>
      <c r="P44" s="34">
        <f>IFERROR(INDEX('Revised 2020 MFAM(2020 PYAs)'!W$20:W$269,MATCH(B44,'Revised 2020 MFAM(2020 PYAs)'!B$20:B$269,0)),0)</f>
        <v>-72.854141971154604</v>
      </c>
      <c r="Q44" s="34">
        <f t="shared" si="2"/>
        <v>97.632317143790303</v>
      </c>
      <c r="R44" s="34">
        <f t="shared" si="3"/>
        <v>274.28493115556881</v>
      </c>
      <c r="S44" s="34"/>
      <c r="T44" s="54">
        <f t="shared" si="4"/>
        <v>229079.88681633901</v>
      </c>
      <c r="U44" s="55">
        <v>0</v>
      </c>
      <c r="V44" s="56">
        <f t="shared" si="5"/>
        <v>0</v>
      </c>
      <c r="W44" s="34">
        <f t="shared" si="6"/>
        <v>229079.88681633901</v>
      </c>
      <c r="X44" s="35"/>
      <c r="Y44" s="34">
        <f t="shared" si="7"/>
        <v>57269.971704084754</v>
      </c>
      <c r="Z44" s="34">
        <f t="shared" si="8"/>
        <v>57269.971704084754</v>
      </c>
      <c r="AA44" s="34">
        <f t="shared" si="9"/>
        <v>57269.971704084754</v>
      </c>
      <c r="AB44" s="34">
        <f t="shared" si="10"/>
        <v>57269.971704084754</v>
      </c>
    </row>
    <row r="45" spans="2:28" x14ac:dyDescent="0.35">
      <c r="B45">
        <v>414</v>
      </c>
      <c r="C45" s="7">
        <v>6</v>
      </c>
      <c r="D45" s="12" t="s">
        <v>62</v>
      </c>
      <c r="E45" s="40">
        <v>218.03857725381519</v>
      </c>
      <c r="F45" s="2">
        <v>257217.03</v>
      </c>
      <c r="G45" s="2">
        <v>9490</v>
      </c>
      <c r="H45" s="2">
        <v>247727.03</v>
      </c>
      <c r="I45" s="33">
        <f t="shared" ref="I45:I76" si="13">IFERROR(H45/E45,"n.a.")</f>
        <v>1136.161467938882</v>
      </c>
      <c r="J45">
        <v>366</v>
      </c>
      <c r="K45" s="67" t="str">
        <f t="shared" si="11"/>
        <v>-</v>
      </c>
      <c r="L45" s="43">
        <f t="shared" si="12"/>
        <v>247727.03</v>
      </c>
      <c r="M45" s="43">
        <f t="shared" ref="M45:M76" si="14">L45*(E$8/L$11)</f>
        <v>126288.87366670146</v>
      </c>
      <c r="N45" s="34"/>
      <c r="O45" s="34">
        <f>IFERROR(INDEX('Revised 2023 MFAM (2021 PYAs)'!Y$13:Y$258,MATCH(B45,'Revised 2023 MFAM (2021 PYAs)'!B$13:B$258,0)),0)</f>
        <v>137.78410271140456</v>
      </c>
      <c r="P45" s="34">
        <f>IFERROR(INDEX('Revised 2020 MFAM(2020 PYAs)'!W$20:W$269,MATCH(B45,'Revised 2020 MFAM(2020 PYAs)'!B$20:B$269,0)),0)</f>
        <v>-38.94384360195545</v>
      </c>
      <c r="Q45" s="34">
        <f t="shared" ref="Q45:Q76" si="15">-Q$9*(M45/E$8)</f>
        <v>53.887996027941213</v>
      </c>
      <c r="R45" s="34">
        <f t="shared" ref="R45:R76" si="16">SUM(O45:Q45)</f>
        <v>152.72825513739031</v>
      </c>
      <c r="S45" s="34"/>
      <c r="T45" s="54">
        <f t="shared" ref="T45:T76" si="17">M45+R45</f>
        <v>126441.60192183885</v>
      </c>
      <c r="U45" s="55">
        <v>0</v>
      </c>
      <c r="V45" s="56">
        <f t="shared" ref="V45:V76" si="18">-$U$11*U45*T45</f>
        <v>0</v>
      </c>
      <c r="W45" s="34">
        <f t="shared" ref="W45:W76" si="19">T45+V45</f>
        <v>126441.60192183885</v>
      </c>
      <c r="X45" s="35"/>
      <c r="Y45" s="34">
        <f t="shared" ref="Y45:Y76" si="20">IF(J45&gt;AB$10,W45/4,
IF(J45&gt;AA$10,W45/3,
IF(J45&gt;Z$10,W45/2,
W45)))</f>
        <v>31610.400480459713</v>
      </c>
      <c r="Z45" s="34">
        <f t="shared" ref="Z45:Z76" si="21">IF(J45&gt;AB$10,W45/4,
IF(J45&gt;AA$10,W45/3,
IF(J45&gt;Z$10,W45/2,0)))</f>
        <v>31610.400480459713</v>
      </c>
      <c r="AA45" s="34">
        <f t="shared" ref="AA45:AA76" si="22">IF(J45&gt;AB$10,W45/4,
IF(J45&gt;AA$10,W45/3,0))</f>
        <v>31610.400480459713</v>
      </c>
      <c r="AB45" s="34">
        <f t="shared" ref="AB45:AB76" si="23">IF(J45&gt;AB$10,W45/4,0)</f>
        <v>31610.400480459713</v>
      </c>
    </row>
    <row r="46" spans="2:28" x14ac:dyDescent="0.35">
      <c r="B46">
        <v>426</v>
      </c>
      <c r="C46" s="7">
        <v>6</v>
      </c>
      <c r="D46" s="12" t="s">
        <v>63</v>
      </c>
      <c r="E46" s="40">
        <v>364.9656041677481</v>
      </c>
      <c r="F46" s="2">
        <v>212100.56</v>
      </c>
      <c r="G46" s="2">
        <v>0</v>
      </c>
      <c r="H46" s="2">
        <v>212100.56</v>
      </c>
      <c r="I46" s="33">
        <f t="shared" si="13"/>
        <v>581.1521896252799</v>
      </c>
      <c r="J46">
        <v>366</v>
      </c>
      <c r="K46" s="67" t="str">
        <f t="shared" si="11"/>
        <v>-</v>
      </c>
      <c r="L46" s="43">
        <f t="shared" si="12"/>
        <v>212100.55999999997</v>
      </c>
      <c r="M46" s="43">
        <f t="shared" si="14"/>
        <v>108126.83955592828</v>
      </c>
      <c r="N46" s="34"/>
      <c r="O46" s="34">
        <f>IFERROR(INDEX('Revised 2023 MFAM (2021 PYAs)'!Y$13:Y$258,MATCH(B46,'Revised 2023 MFAM (2021 PYAs)'!B$13:B$258,0)),0)</f>
        <v>135.52740983653348</v>
      </c>
      <c r="P46" s="34">
        <f>IFERROR(INDEX('Revised 2020 MFAM(2020 PYAs)'!W$20:W$269,MATCH(B46,'Revised 2020 MFAM(2020 PYAs)'!B$20:B$269,0)),0)</f>
        <v>-33.493713781892438</v>
      </c>
      <c r="Q46" s="34">
        <f t="shared" si="15"/>
        <v>46.138179329095038</v>
      </c>
      <c r="R46" s="34">
        <f t="shared" si="16"/>
        <v>148.17187538373608</v>
      </c>
      <c r="S46" s="34"/>
      <c r="T46" s="54">
        <f t="shared" si="17"/>
        <v>108275.01143131201</v>
      </c>
      <c r="U46" s="55">
        <v>1</v>
      </c>
      <c r="V46" s="56">
        <f t="shared" si="18"/>
        <v>-10827.501143131201</v>
      </c>
      <c r="W46" s="34">
        <f t="shared" si="19"/>
        <v>97447.510288180812</v>
      </c>
      <c r="X46" s="35"/>
      <c r="Y46" s="34">
        <f t="shared" si="20"/>
        <v>24361.877572045203</v>
      </c>
      <c r="Z46" s="34">
        <f t="shared" si="21"/>
        <v>24361.877572045203</v>
      </c>
      <c r="AA46" s="34">
        <f t="shared" si="22"/>
        <v>24361.877572045203</v>
      </c>
      <c r="AB46" s="34">
        <f t="shared" si="23"/>
        <v>24361.877572045203</v>
      </c>
    </row>
    <row r="47" spans="2:28" x14ac:dyDescent="0.35">
      <c r="B47">
        <v>430</v>
      </c>
      <c r="C47" s="7">
        <v>6</v>
      </c>
      <c r="D47" s="12" t="s">
        <v>64</v>
      </c>
      <c r="E47" s="40">
        <v>1916.6227528758138</v>
      </c>
      <c r="F47" s="2">
        <v>1660927.79</v>
      </c>
      <c r="G47" s="2">
        <v>245</v>
      </c>
      <c r="H47" s="2">
        <v>1660682.79</v>
      </c>
      <c r="I47" s="33">
        <f t="shared" si="13"/>
        <v>866.46304678800959</v>
      </c>
      <c r="J47">
        <v>366</v>
      </c>
      <c r="K47" s="67" t="str">
        <f t="shared" si="11"/>
        <v>-</v>
      </c>
      <c r="L47" s="43">
        <f t="shared" si="12"/>
        <v>1660682.79</v>
      </c>
      <c r="M47" s="43">
        <f t="shared" si="14"/>
        <v>846600.22391087213</v>
      </c>
      <c r="N47" s="34"/>
      <c r="O47" s="34">
        <f>IFERROR(INDEX('Revised 2023 MFAM (2021 PYAs)'!Y$13:Y$258,MATCH(B47,'Revised 2023 MFAM (2021 PYAs)'!B$13:B$258,0)),0)</f>
        <v>111827.51171025122</v>
      </c>
      <c r="P47" s="34">
        <f>IFERROR(INDEX('Revised 2020 MFAM(2020 PYAs)'!W$20:W$269,MATCH(B47,'Revised 2020 MFAM(2020 PYAs)'!B$20:B$269,0)),0)</f>
        <v>-323.08540449326392</v>
      </c>
      <c r="Q47" s="34">
        <f t="shared" si="15"/>
        <v>361.24789285686887</v>
      </c>
      <c r="R47" s="34">
        <f t="shared" si="16"/>
        <v>111865.67419861483</v>
      </c>
      <c r="S47" s="34"/>
      <c r="T47" s="54">
        <f t="shared" si="17"/>
        <v>958465.89810948691</v>
      </c>
      <c r="U47" s="55">
        <v>0</v>
      </c>
      <c r="V47" s="56">
        <f t="shared" si="18"/>
        <v>0</v>
      </c>
      <c r="W47" s="34">
        <f t="shared" si="19"/>
        <v>958465.89810948691</v>
      </c>
      <c r="X47" s="35"/>
      <c r="Y47" s="34">
        <f t="shared" si="20"/>
        <v>239616.47452737173</v>
      </c>
      <c r="Z47" s="34">
        <f t="shared" si="21"/>
        <v>239616.47452737173</v>
      </c>
      <c r="AA47" s="34">
        <f t="shared" si="22"/>
        <v>239616.47452737173</v>
      </c>
      <c r="AB47" s="34">
        <f t="shared" si="23"/>
        <v>239616.47452737173</v>
      </c>
    </row>
    <row r="48" spans="2:28" x14ac:dyDescent="0.35">
      <c r="B48">
        <v>443</v>
      </c>
      <c r="C48" s="7">
        <v>6</v>
      </c>
      <c r="D48" s="12" t="s">
        <v>65</v>
      </c>
      <c r="E48" s="40">
        <v>13.61</v>
      </c>
      <c r="F48" s="2">
        <v>16312.36</v>
      </c>
      <c r="G48" s="2">
        <v>0</v>
      </c>
      <c r="H48" s="2">
        <v>16312.36</v>
      </c>
      <c r="I48" s="33">
        <f t="shared" si="13"/>
        <v>1198.556943423953</v>
      </c>
      <c r="J48">
        <v>366</v>
      </c>
      <c r="K48" s="67" t="str">
        <f t="shared" si="11"/>
        <v>-</v>
      </c>
      <c r="L48" s="43">
        <f t="shared" si="12"/>
        <v>16312.359999999999</v>
      </c>
      <c r="M48" s="43">
        <f t="shared" si="14"/>
        <v>8315.8853163732438</v>
      </c>
      <c r="N48" s="34"/>
      <c r="O48" s="34">
        <f>IFERROR(INDEX('Revised 2023 MFAM (2021 PYAs)'!Y$13:Y$258,MATCH(B48,'Revised 2023 MFAM (2021 PYAs)'!B$13:B$258,0)),0)</f>
        <v>10.500898597476407</v>
      </c>
      <c r="P48" s="34">
        <f>IFERROR(INDEX('Revised 2020 MFAM(2020 PYAs)'!W$20:W$269,MATCH(B48,'Revised 2020 MFAM(2020 PYAs)'!B$20:B$269,0)),0)</f>
        <v>-2.8437242446389064</v>
      </c>
      <c r="Q48" s="34">
        <f t="shared" si="15"/>
        <v>3.548423403317543</v>
      </c>
      <c r="R48" s="34">
        <f t="shared" si="16"/>
        <v>11.205597756155043</v>
      </c>
      <c r="S48" s="34"/>
      <c r="T48" s="54">
        <f t="shared" si="17"/>
        <v>8327.0909141293996</v>
      </c>
      <c r="U48" s="55">
        <v>0</v>
      </c>
      <c r="V48" s="56">
        <f t="shared" si="18"/>
        <v>0</v>
      </c>
      <c r="W48" s="34">
        <f t="shared" si="19"/>
        <v>8327.0909141293996</v>
      </c>
      <c r="X48" s="35"/>
      <c r="Y48" s="34">
        <f t="shared" si="20"/>
        <v>2081.7727285323499</v>
      </c>
      <c r="Z48" s="34">
        <f t="shared" si="21"/>
        <v>2081.7727285323499</v>
      </c>
      <c r="AA48" s="34">
        <f t="shared" si="22"/>
        <v>2081.7727285323499</v>
      </c>
      <c r="AB48" s="34">
        <f t="shared" si="23"/>
        <v>2081.7727285323499</v>
      </c>
    </row>
    <row r="49" spans="2:28" x14ac:dyDescent="0.35">
      <c r="B49">
        <v>603</v>
      </c>
      <c r="C49" s="7">
        <v>6</v>
      </c>
      <c r="D49" s="12" t="s">
        <v>66</v>
      </c>
      <c r="E49" s="40">
        <v>102.1252959054103</v>
      </c>
      <c r="F49" s="2">
        <v>104640.2</v>
      </c>
      <c r="G49" s="2">
        <v>0</v>
      </c>
      <c r="H49" s="2">
        <v>104640.2</v>
      </c>
      <c r="I49" s="33">
        <f t="shared" si="13"/>
        <v>1024.6256725358137</v>
      </c>
      <c r="J49">
        <v>366</v>
      </c>
      <c r="K49" s="67" t="str">
        <f t="shared" si="11"/>
        <v>-</v>
      </c>
      <c r="L49" s="43">
        <f t="shared" si="12"/>
        <v>104640.19999999998</v>
      </c>
      <c r="M49" s="43">
        <f t="shared" si="14"/>
        <v>53344.57446269942</v>
      </c>
      <c r="N49" s="34"/>
      <c r="O49" s="34">
        <f>IFERROR(INDEX('Revised 2023 MFAM (2021 PYAs)'!Y$13:Y$258,MATCH(B49,'Revised 2023 MFAM (2021 PYAs)'!B$13:B$258,0)),0)</f>
        <v>60.336366084564361</v>
      </c>
      <c r="P49" s="34">
        <f>IFERROR(INDEX('Revised 2020 MFAM(2020 PYAs)'!W$20:W$269,MATCH(B49,'Revised 2020 MFAM(2020 PYAs)'!B$20:B$269,0)),0)</f>
        <v>-15.693590123679314</v>
      </c>
      <c r="Q49" s="34">
        <f t="shared" si="15"/>
        <v>22.762355331039064</v>
      </c>
      <c r="R49" s="34">
        <f t="shared" si="16"/>
        <v>67.405131291924107</v>
      </c>
      <c r="S49" s="34"/>
      <c r="T49" s="54">
        <f t="shared" si="17"/>
        <v>53411.979593991346</v>
      </c>
      <c r="U49" s="55">
        <v>0</v>
      </c>
      <c r="V49" s="56">
        <f t="shared" si="18"/>
        <v>0</v>
      </c>
      <c r="W49" s="34">
        <f t="shared" si="19"/>
        <v>53411.979593991346</v>
      </c>
      <c r="X49" s="35"/>
      <c r="Y49" s="34">
        <f t="shared" si="20"/>
        <v>13352.994898497836</v>
      </c>
      <c r="Z49" s="34">
        <f t="shared" si="21"/>
        <v>13352.994898497836</v>
      </c>
      <c r="AA49" s="34">
        <f t="shared" si="22"/>
        <v>13352.994898497836</v>
      </c>
      <c r="AB49" s="34">
        <f t="shared" si="23"/>
        <v>13352.994898497836</v>
      </c>
    </row>
    <row r="50" spans="2:28" x14ac:dyDescent="0.35">
      <c r="B50">
        <v>618</v>
      </c>
      <c r="C50" s="7">
        <v>6</v>
      </c>
      <c r="D50" s="12" t="s">
        <v>67</v>
      </c>
      <c r="E50" s="40">
        <v>21.423447844589116</v>
      </c>
      <c r="F50" s="2">
        <v>16634.39</v>
      </c>
      <c r="G50" s="2">
        <v>0</v>
      </c>
      <c r="H50" s="2">
        <v>16634.39</v>
      </c>
      <c r="I50" s="33">
        <f t="shared" si="13"/>
        <v>776.45718470107602</v>
      </c>
      <c r="J50">
        <v>366</v>
      </c>
      <c r="K50" s="67" t="str">
        <f t="shared" si="11"/>
        <v>-</v>
      </c>
      <c r="L50" s="43">
        <f t="shared" si="12"/>
        <v>16634.39</v>
      </c>
      <c r="M50" s="43">
        <f t="shared" si="14"/>
        <v>8480.05313442236</v>
      </c>
      <c r="N50" s="34"/>
      <c r="O50" s="34">
        <f>IFERROR(INDEX('Revised 2023 MFAM (2021 PYAs)'!Y$13:Y$258,MATCH(B50,'Revised 2023 MFAM (2021 PYAs)'!B$13:B$258,0)),0)</f>
        <v>9.4273558634213259</v>
      </c>
      <c r="P50" s="34">
        <f>IFERROR(INDEX('Revised 2020 MFAM(2020 PYAs)'!W$20:W$269,MATCH(B50,'Revised 2020 MFAM(2020 PYAs)'!B$20:B$269,0)),0)</f>
        <v>-3.1681606668844324</v>
      </c>
      <c r="Q50" s="34">
        <f t="shared" si="15"/>
        <v>3.6184745049711573</v>
      </c>
      <c r="R50" s="34">
        <f t="shared" si="16"/>
        <v>9.8776697015080508</v>
      </c>
      <c r="S50" s="34"/>
      <c r="T50" s="54">
        <f t="shared" si="17"/>
        <v>8489.9308041238673</v>
      </c>
      <c r="U50" s="55">
        <v>0</v>
      </c>
      <c r="V50" s="56">
        <f t="shared" si="18"/>
        <v>0</v>
      </c>
      <c r="W50" s="34">
        <f t="shared" si="19"/>
        <v>8489.9308041238673</v>
      </c>
      <c r="X50" s="35"/>
      <c r="Y50" s="34">
        <f t="shared" si="20"/>
        <v>2122.4827010309668</v>
      </c>
      <c r="Z50" s="34">
        <f t="shared" si="21"/>
        <v>2122.4827010309668</v>
      </c>
      <c r="AA50" s="34">
        <f t="shared" si="22"/>
        <v>2122.4827010309668</v>
      </c>
      <c r="AB50" s="34">
        <f t="shared" si="23"/>
        <v>2122.4827010309668</v>
      </c>
    </row>
    <row r="51" spans="2:28" x14ac:dyDescent="0.35">
      <c r="B51">
        <v>620</v>
      </c>
      <c r="C51" s="7">
        <v>6</v>
      </c>
      <c r="D51" s="12" t="s">
        <v>68</v>
      </c>
      <c r="E51" s="40">
        <v>224.20535897242087</v>
      </c>
      <c r="F51" s="2">
        <v>192735.21</v>
      </c>
      <c r="G51" s="2">
        <v>0</v>
      </c>
      <c r="H51" s="2">
        <v>192735.21</v>
      </c>
      <c r="I51" s="33">
        <f t="shared" si="13"/>
        <v>859.63694571505778</v>
      </c>
      <c r="J51">
        <v>366</v>
      </c>
      <c r="K51" s="67" t="str">
        <f t="shared" si="11"/>
        <v>-</v>
      </c>
      <c r="L51" s="43">
        <f t="shared" si="12"/>
        <v>192735.21</v>
      </c>
      <c r="M51" s="43">
        <f t="shared" si="14"/>
        <v>98254.569098960157</v>
      </c>
      <c r="N51" s="34"/>
      <c r="O51" s="34">
        <f>IFERROR(INDEX('Revised 2023 MFAM (2021 PYAs)'!Y$13:Y$258,MATCH(B51,'Revised 2023 MFAM (2021 PYAs)'!B$13:B$258,0)),0)</f>
        <v>91.665776556765195</v>
      </c>
      <c r="P51" s="34">
        <f>IFERROR(INDEX('Revised 2020 MFAM(2020 PYAs)'!W$20:W$269,MATCH(B51,'Revised 2020 MFAM(2020 PYAs)'!B$20:B$269,0)),0)</f>
        <v>-22.868227821461915</v>
      </c>
      <c r="Q51" s="34">
        <f t="shared" si="15"/>
        <v>41.925639809771326</v>
      </c>
      <c r="R51" s="34">
        <f t="shared" si="16"/>
        <v>110.72318854507461</v>
      </c>
      <c r="S51" s="34"/>
      <c r="T51" s="54">
        <f t="shared" si="17"/>
        <v>98365.292287505232</v>
      </c>
      <c r="U51" s="55">
        <v>0</v>
      </c>
      <c r="V51" s="56">
        <f t="shared" si="18"/>
        <v>0</v>
      </c>
      <c r="W51" s="34">
        <f t="shared" si="19"/>
        <v>98365.292287505232</v>
      </c>
      <c r="X51" s="35"/>
      <c r="Y51" s="34">
        <f t="shared" si="20"/>
        <v>24591.323071876308</v>
      </c>
      <c r="Z51" s="34">
        <f t="shared" si="21"/>
        <v>24591.323071876308</v>
      </c>
      <c r="AA51" s="34">
        <f t="shared" si="22"/>
        <v>24591.323071876308</v>
      </c>
      <c r="AB51" s="34">
        <f t="shared" si="23"/>
        <v>24591.323071876308</v>
      </c>
    </row>
    <row r="52" spans="2:28" x14ac:dyDescent="0.35">
      <c r="B52">
        <v>622</v>
      </c>
      <c r="C52" s="7">
        <v>6</v>
      </c>
      <c r="D52" s="12" t="s">
        <v>69</v>
      </c>
      <c r="E52" s="40">
        <v>112.89581770991165</v>
      </c>
      <c r="F52" s="2">
        <v>117978.46</v>
      </c>
      <c r="G52" s="2">
        <v>0</v>
      </c>
      <c r="H52" s="2">
        <v>117978.46</v>
      </c>
      <c r="I52" s="33">
        <f t="shared" si="13"/>
        <v>1045.0206428651618</v>
      </c>
      <c r="J52">
        <v>366</v>
      </c>
      <c r="K52" s="67" t="str">
        <f t="shared" si="11"/>
        <v>-</v>
      </c>
      <c r="L52" s="43">
        <f t="shared" si="12"/>
        <v>117978.45999999999</v>
      </c>
      <c r="M52" s="43">
        <f t="shared" si="14"/>
        <v>60144.292006940021</v>
      </c>
      <c r="N52" s="34"/>
      <c r="O52" s="34">
        <f>IFERROR(INDEX('Revised 2023 MFAM (2021 PYAs)'!Y$13:Y$258,MATCH(B52,'Revised 2023 MFAM (2021 PYAs)'!B$13:B$258,0)),0)</f>
        <v>67.939329439701396</v>
      </c>
      <c r="P52" s="34">
        <f>IFERROR(INDEX('Revised 2020 MFAM(2020 PYAs)'!W$20:W$269,MATCH(B52,'Revised 2020 MFAM(2020 PYAs)'!B$20:B$269,0)),0)</f>
        <v>-19.082055887738534</v>
      </c>
      <c r="Q52" s="34">
        <f t="shared" si="15"/>
        <v>25.663823539411997</v>
      </c>
      <c r="R52" s="34">
        <f t="shared" si="16"/>
        <v>74.521097091374855</v>
      </c>
      <c r="S52" s="34"/>
      <c r="T52" s="54">
        <f t="shared" si="17"/>
        <v>60218.813104031397</v>
      </c>
      <c r="U52" s="55">
        <v>1</v>
      </c>
      <c r="V52" s="56">
        <f t="shared" si="18"/>
        <v>-6021.8813104031397</v>
      </c>
      <c r="W52" s="34">
        <f t="shared" si="19"/>
        <v>54196.93179362826</v>
      </c>
      <c r="X52" s="35"/>
      <c r="Y52" s="34">
        <f t="shared" si="20"/>
        <v>13549.232948407065</v>
      </c>
      <c r="Z52" s="34">
        <f t="shared" si="21"/>
        <v>13549.232948407065</v>
      </c>
      <c r="AA52" s="34">
        <f t="shared" si="22"/>
        <v>13549.232948407065</v>
      </c>
      <c r="AB52" s="34">
        <f t="shared" si="23"/>
        <v>13549.232948407065</v>
      </c>
    </row>
    <row r="53" spans="2:28" x14ac:dyDescent="0.35">
      <c r="B53">
        <v>623</v>
      </c>
      <c r="C53" s="7">
        <v>6</v>
      </c>
      <c r="D53" s="12" t="s">
        <v>70</v>
      </c>
      <c r="E53" s="40">
        <v>245.2365956074874</v>
      </c>
      <c r="F53" s="2">
        <v>121426.39</v>
      </c>
      <c r="G53" s="2">
        <v>0</v>
      </c>
      <c r="H53" s="2">
        <v>121426.39</v>
      </c>
      <c r="I53" s="33">
        <f t="shared" si="13"/>
        <v>495.1397637012895</v>
      </c>
      <c r="J53">
        <v>366</v>
      </c>
      <c r="K53" s="67" t="str">
        <f t="shared" si="11"/>
        <v>-</v>
      </c>
      <c r="L53" s="43">
        <f t="shared" si="12"/>
        <v>121426.39</v>
      </c>
      <c r="M53" s="43">
        <f t="shared" si="14"/>
        <v>61902.013787165743</v>
      </c>
      <c r="N53" s="34"/>
      <c r="O53" s="34">
        <f>IFERROR(INDEX('Revised 2023 MFAM (2021 PYAs)'!Y$13:Y$258,MATCH(B53,'Revised 2023 MFAM (2021 PYAs)'!B$13:B$258,0)),0)</f>
        <v>50.279675955469429</v>
      </c>
      <c r="P53" s="34">
        <f>IFERROR(INDEX('Revised 2020 MFAM(2020 PYAs)'!W$20:W$269,MATCH(B53,'Revised 2020 MFAM(2020 PYAs)'!B$20:B$269,0)),0)</f>
        <v>-14.693493913015118</v>
      </c>
      <c r="Q53" s="34">
        <f t="shared" si="15"/>
        <v>26.41385085029777</v>
      </c>
      <c r="R53" s="34">
        <f t="shared" si="16"/>
        <v>62.000032892752081</v>
      </c>
      <c r="S53" s="34"/>
      <c r="T53" s="54">
        <f t="shared" si="17"/>
        <v>61964.013820058492</v>
      </c>
      <c r="U53" s="55">
        <v>0</v>
      </c>
      <c r="V53" s="56">
        <f t="shared" si="18"/>
        <v>0</v>
      </c>
      <c r="W53" s="34">
        <f t="shared" si="19"/>
        <v>61964.013820058492</v>
      </c>
      <c r="X53" s="35"/>
      <c r="Y53" s="34">
        <f t="shared" si="20"/>
        <v>15491.003455014623</v>
      </c>
      <c r="Z53" s="34">
        <f t="shared" si="21"/>
        <v>15491.003455014623</v>
      </c>
      <c r="AA53" s="34">
        <f t="shared" si="22"/>
        <v>15491.003455014623</v>
      </c>
      <c r="AB53" s="34">
        <f t="shared" si="23"/>
        <v>15491.003455014623</v>
      </c>
    </row>
    <row r="54" spans="2:28" x14ac:dyDescent="0.35">
      <c r="B54">
        <v>626</v>
      </c>
      <c r="C54" s="7">
        <v>6</v>
      </c>
      <c r="D54" s="12" t="s">
        <v>71</v>
      </c>
      <c r="E54" s="40">
        <v>22.146859631041885</v>
      </c>
      <c r="F54" s="2">
        <v>18333.96</v>
      </c>
      <c r="G54" s="2">
        <v>0</v>
      </c>
      <c r="H54" s="2">
        <v>18333.96</v>
      </c>
      <c r="I54" s="33">
        <f t="shared" si="13"/>
        <v>827.83565279397089</v>
      </c>
      <c r="J54">
        <v>366</v>
      </c>
      <c r="K54" s="67" t="str">
        <f t="shared" si="11"/>
        <v>-</v>
      </c>
      <c r="L54" s="43">
        <f t="shared" si="12"/>
        <v>18333.96</v>
      </c>
      <c r="M54" s="43">
        <f t="shared" si="14"/>
        <v>9346.4776865502245</v>
      </c>
      <c r="N54" s="34"/>
      <c r="O54" s="34">
        <f>IFERROR(INDEX('Revised 2023 MFAM (2021 PYAs)'!Y$13:Y$258,MATCH(B54,'Revised 2023 MFAM (2021 PYAs)'!B$13:B$258,0)),0)</f>
        <v>11.388497889676728</v>
      </c>
      <c r="P54" s="34">
        <f>IFERROR(INDEX('Revised 2020 MFAM(2020 PYAs)'!W$20:W$269,MATCH(B54,'Revised 2020 MFAM(2020 PYAs)'!B$20:B$269,0)),0)</f>
        <v>-3.3469289335025678</v>
      </c>
      <c r="Q54" s="34">
        <f t="shared" si="15"/>
        <v>3.9881815224460295</v>
      </c>
      <c r="R54" s="34">
        <f t="shared" si="16"/>
        <v>12.029750478620191</v>
      </c>
      <c r="S54" s="34"/>
      <c r="T54" s="54">
        <f t="shared" si="17"/>
        <v>9358.5074370288439</v>
      </c>
      <c r="U54" s="55">
        <v>0</v>
      </c>
      <c r="V54" s="56">
        <f t="shared" si="18"/>
        <v>0</v>
      </c>
      <c r="W54" s="34">
        <f t="shared" si="19"/>
        <v>9358.5074370288439</v>
      </c>
      <c r="X54" s="35"/>
      <c r="Y54" s="34">
        <f t="shared" si="20"/>
        <v>2339.626859257211</v>
      </c>
      <c r="Z54" s="34">
        <f t="shared" si="21"/>
        <v>2339.626859257211</v>
      </c>
      <c r="AA54" s="34">
        <f t="shared" si="22"/>
        <v>2339.626859257211</v>
      </c>
      <c r="AB54" s="34">
        <f t="shared" si="23"/>
        <v>2339.626859257211</v>
      </c>
    </row>
    <row r="55" spans="2:28" x14ac:dyDescent="0.35">
      <c r="B55">
        <v>627</v>
      </c>
      <c r="C55" s="7">
        <v>6</v>
      </c>
      <c r="D55" s="12" t="s">
        <v>72</v>
      </c>
      <c r="E55" s="40">
        <v>173.69727099056817</v>
      </c>
      <c r="F55" s="2">
        <v>79686.91</v>
      </c>
      <c r="G55" s="2">
        <v>0</v>
      </c>
      <c r="H55" s="2">
        <v>79686.91</v>
      </c>
      <c r="I55" s="33">
        <f t="shared" si="13"/>
        <v>458.76892334322878</v>
      </c>
      <c r="J55">
        <v>366</v>
      </c>
      <c r="K55" s="67" t="str">
        <f t="shared" si="11"/>
        <v>-</v>
      </c>
      <c r="L55" s="43">
        <f t="shared" si="12"/>
        <v>79686.91</v>
      </c>
      <c r="M55" s="43">
        <f t="shared" si="14"/>
        <v>40623.625568351628</v>
      </c>
      <c r="N55" s="34"/>
      <c r="O55" s="34">
        <f>IFERROR(INDEX('Revised 2023 MFAM (2021 PYAs)'!Y$13:Y$258,MATCH(B55,'Revised 2023 MFAM (2021 PYAs)'!B$13:B$258,0)),0)</f>
        <v>55.693478959336062</v>
      </c>
      <c r="P55" s="34">
        <f>IFERROR(INDEX('Revised 2020 MFAM(2020 PYAs)'!W$20:W$269,MATCH(B55,'Revised 2020 MFAM(2020 PYAs)'!B$20:B$269,0)),0)</f>
        <v>-13.881172203044116</v>
      </c>
      <c r="Q55" s="34">
        <f t="shared" si="15"/>
        <v>17.33427268537838</v>
      </c>
      <c r="R55" s="34">
        <f t="shared" si="16"/>
        <v>59.146579441670326</v>
      </c>
      <c r="S55" s="34"/>
      <c r="T55" s="54">
        <f t="shared" si="17"/>
        <v>40682.772147793301</v>
      </c>
      <c r="U55" s="55">
        <v>0</v>
      </c>
      <c r="V55" s="56">
        <f t="shared" si="18"/>
        <v>0</v>
      </c>
      <c r="W55" s="34">
        <f t="shared" si="19"/>
        <v>40682.772147793301</v>
      </c>
      <c r="X55" s="35"/>
      <c r="Y55" s="34">
        <f t="shared" si="20"/>
        <v>10170.693036948325</v>
      </c>
      <c r="Z55" s="34">
        <f t="shared" si="21"/>
        <v>10170.693036948325</v>
      </c>
      <c r="AA55" s="34">
        <f t="shared" si="22"/>
        <v>10170.693036948325</v>
      </c>
      <c r="AB55" s="34">
        <f t="shared" si="23"/>
        <v>10170.693036948325</v>
      </c>
    </row>
    <row r="56" spans="2:28" x14ac:dyDescent="0.35">
      <c r="B56">
        <v>634</v>
      </c>
      <c r="C56" s="7">
        <v>6</v>
      </c>
      <c r="D56" s="12" t="s">
        <v>73</v>
      </c>
      <c r="E56" s="40">
        <v>566.29939590427762</v>
      </c>
      <c r="F56" s="2">
        <v>680988.63</v>
      </c>
      <c r="G56" s="2">
        <v>0</v>
      </c>
      <c r="H56" s="2">
        <v>680988.63</v>
      </c>
      <c r="I56" s="33">
        <f t="shared" si="13"/>
        <v>1202.5240269108613</v>
      </c>
      <c r="J56">
        <v>366</v>
      </c>
      <c r="K56" s="67" t="str">
        <f t="shared" si="11"/>
        <v>-</v>
      </c>
      <c r="L56" s="43">
        <f t="shared" si="12"/>
        <v>680988.63</v>
      </c>
      <c r="M56" s="43">
        <f t="shared" si="14"/>
        <v>347161.49893909483</v>
      </c>
      <c r="N56" s="34"/>
      <c r="O56" s="34">
        <f>IFERROR(INDEX('Revised 2023 MFAM (2021 PYAs)'!Y$13:Y$258,MATCH(B56,'Revised 2023 MFAM (2021 PYAs)'!B$13:B$258,0)),0)</f>
        <v>402.66261356044561</v>
      </c>
      <c r="P56" s="34">
        <f>IFERROR(INDEX('Revised 2020 MFAM(2020 PYAs)'!W$20:W$269,MATCH(B56,'Revised 2020 MFAM(2020 PYAs)'!B$20:B$269,0)),0)</f>
        <v>-115.83339465933386</v>
      </c>
      <c r="Q56" s="34">
        <f t="shared" si="15"/>
        <v>148.13527853021583</v>
      </c>
      <c r="R56" s="34">
        <f t="shared" si="16"/>
        <v>434.96449743132757</v>
      </c>
      <c r="S56" s="34"/>
      <c r="T56" s="54">
        <f t="shared" si="17"/>
        <v>347596.46343652619</v>
      </c>
      <c r="U56" s="55">
        <v>0</v>
      </c>
      <c r="V56" s="56">
        <f t="shared" si="18"/>
        <v>0</v>
      </c>
      <c r="W56" s="34">
        <f t="shared" si="19"/>
        <v>347596.46343652619</v>
      </c>
      <c r="X56" s="35"/>
      <c r="Y56" s="34">
        <f t="shared" si="20"/>
        <v>86899.115859131547</v>
      </c>
      <c r="Z56" s="34">
        <f t="shared" si="21"/>
        <v>86899.115859131547</v>
      </c>
      <c r="AA56" s="34">
        <f t="shared" si="22"/>
        <v>86899.115859131547</v>
      </c>
      <c r="AB56" s="34">
        <f t="shared" si="23"/>
        <v>86899.115859131547</v>
      </c>
    </row>
    <row r="57" spans="2:28" x14ac:dyDescent="0.35">
      <c r="B57">
        <v>644</v>
      </c>
      <c r="C57" s="7">
        <v>6</v>
      </c>
      <c r="D57" s="12" t="s">
        <v>74</v>
      </c>
      <c r="E57" s="40">
        <v>5.7524310729978918</v>
      </c>
      <c r="F57" s="2">
        <v>23031.53</v>
      </c>
      <c r="G57" s="2">
        <v>0</v>
      </c>
      <c r="H57" s="2">
        <v>23031.53</v>
      </c>
      <c r="I57" s="33">
        <f t="shared" si="13"/>
        <v>4003.7906943571716</v>
      </c>
      <c r="J57">
        <v>366</v>
      </c>
      <c r="K57" s="67" t="str">
        <f t="shared" si="11"/>
        <v>-</v>
      </c>
      <c r="L57" s="43">
        <f t="shared" si="12"/>
        <v>23031.530000000002</v>
      </c>
      <c r="M57" s="43">
        <f t="shared" si="14"/>
        <v>11741.254002523847</v>
      </c>
      <c r="N57" s="34"/>
      <c r="O57" s="34">
        <f>IFERROR(INDEX('Revised 2023 MFAM (2021 PYAs)'!Y$13:Y$258,MATCH(B57,'Revised 2023 MFAM (2021 PYAs)'!B$13:B$258,0)),0)</f>
        <v>13.249819653239683</v>
      </c>
      <c r="P57" s="34">
        <f>IFERROR(INDEX('Revised 2020 MFAM(2020 PYAs)'!W$20:W$269,MATCH(B57,'Revised 2020 MFAM(2020 PYAs)'!B$20:B$269,0)),0)</f>
        <v>-8.0403302825543506</v>
      </c>
      <c r="Q57" s="34">
        <f t="shared" si="15"/>
        <v>5.0100426956130262</v>
      </c>
      <c r="R57" s="34">
        <f t="shared" si="16"/>
        <v>10.21953206629836</v>
      </c>
      <c r="S57" s="34"/>
      <c r="T57" s="54">
        <f t="shared" si="17"/>
        <v>11751.473534590144</v>
      </c>
      <c r="U57" s="55">
        <v>0</v>
      </c>
      <c r="V57" s="56">
        <f t="shared" si="18"/>
        <v>0</v>
      </c>
      <c r="W57" s="34">
        <f t="shared" si="19"/>
        <v>11751.473534590144</v>
      </c>
      <c r="X57" s="35"/>
      <c r="Y57" s="34">
        <f t="shared" si="20"/>
        <v>2937.8683836475361</v>
      </c>
      <c r="Z57" s="34">
        <f t="shared" si="21"/>
        <v>2937.8683836475361</v>
      </c>
      <c r="AA57" s="34">
        <f t="shared" si="22"/>
        <v>2937.8683836475361</v>
      </c>
      <c r="AB57" s="34">
        <f t="shared" si="23"/>
        <v>2937.8683836475361</v>
      </c>
    </row>
    <row r="58" spans="2:28" x14ac:dyDescent="0.35">
      <c r="B58">
        <v>646</v>
      </c>
      <c r="C58" s="7">
        <v>6</v>
      </c>
      <c r="D58" s="12" t="s">
        <v>75</v>
      </c>
      <c r="E58" s="40">
        <v>6.8154896987887383</v>
      </c>
      <c r="F58" s="2">
        <v>105976.71</v>
      </c>
      <c r="G58" s="2">
        <v>0</v>
      </c>
      <c r="H58" s="2">
        <v>105976.71</v>
      </c>
      <c r="I58" s="33">
        <f t="shared" si="13"/>
        <v>15549.390386260049</v>
      </c>
      <c r="J58">
        <v>366</v>
      </c>
      <c r="K58" s="67" t="str">
        <f t="shared" si="11"/>
        <v>-</v>
      </c>
      <c r="L58" s="43">
        <f t="shared" si="12"/>
        <v>105976.70999999999</v>
      </c>
      <c r="M58" s="43">
        <f t="shared" si="14"/>
        <v>54025.914494686578</v>
      </c>
      <c r="N58" s="34"/>
      <c r="O58" s="34">
        <f>IFERROR(INDEX('Revised 2023 MFAM (2021 PYAs)'!Y$13:Y$258,MATCH(B58,'Revised 2023 MFAM (2021 PYAs)'!B$13:B$258,0)),0)</f>
        <v>60.882669465958315</v>
      </c>
      <c r="P58" s="34">
        <f>IFERROR(INDEX('Revised 2020 MFAM(2020 PYAs)'!W$20:W$269,MATCH(B58,'Revised 2020 MFAM(2020 PYAs)'!B$20:B$269,0)),0)</f>
        <v>0</v>
      </c>
      <c r="Q58" s="34">
        <f t="shared" si="15"/>
        <v>23.053086001694194</v>
      </c>
      <c r="R58" s="34">
        <f t="shared" si="16"/>
        <v>83.935755467652513</v>
      </c>
      <c r="S58" s="34"/>
      <c r="T58" s="54">
        <f t="shared" si="17"/>
        <v>54109.850250154232</v>
      </c>
      <c r="U58" s="55">
        <v>0</v>
      </c>
      <c r="V58" s="56">
        <f t="shared" si="18"/>
        <v>0</v>
      </c>
      <c r="W58" s="34">
        <f t="shared" si="19"/>
        <v>54109.850250154232</v>
      </c>
      <c r="X58" s="35"/>
      <c r="Y58" s="34">
        <f t="shared" si="20"/>
        <v>13527.462562538558</v>
      </c>
      <c r="Z58" s="34">
        <f t="shared" si="21"/>
        <v>13527.462562538558</v>
      </c>
      <c r="AA58" s="34">
        <f t="shared" si="22"/>
        <v>13527.462562538558</v>
      </c>
      <c r="AB58" s="34">
        <f t="shared" si="23"/>
        <v>13527.462562538558</v>
      </c>
    </row>
    <row r="59" spans="2:28" x14ac:dyDescent="0.35">
      <c r="B59">
        <v>694</v>
      </c>
      <c r="C59" s="7">
        <v>6</v>
      </c>
      <c r="D59" s="12" t="s">
        <v>76</v>
      </c>
      <c r="E59" s="40">
        <v>22.34</v>
      </c>
      <c r="F59" s="2">
        <v>93620.4</v>
      </c>
      <c r="G59" s="2">
        <v>0</v>
      </c>
      <c r="H59" s="2">
        <v>93620.4</v>
      </c>
      <c r="I59" s="33">
        <f t="shared" si="13"/>
        <v>4190.707251566696</v>
      </c>
      <c r="J59">
        <v>366</v>
      </c>
      <c r="K59" s="67" t="str">
        <f t="shared" si="11"/>
        <v>-</v>
      </c>
      <c r="L59" s="43">
        <f t="shared" si="12"/>
        <v>93620.4</v>
      </c>
      <c r="M59" s="43">
        <f t="shared" si="14"/>
        <v>47726.785681102534</v>
      </c>
      <c r="N59" s="34"/>
      <c r="O59" s="34">
        <f>IFERROR(INDEX('Revised 2023 MFAM (2021 PYAs)'!Y$13:Y$258,MATCH(B59,'Revised 2023 MFAM (2021 PYAs)'!B$13:B$258,0)),0)</f>
        <v>55.532501341636817</v>
      </c>
      <c r="P59" s="34">
        <f>IFERROR(INDEX('Revised 2020 MFAM(2020 PYAs)'!W$20:W$269,MATCH(B59,'Revised 2020 MFAM(2020 PYAs)'!B$20:B$269,0)),0)</f>
        <v>-8.2252087031847623</v>
      </c>
      <c r="Q59" s="34">
        <f t="shared" si="15"/>
        <v>20.365221119932968</v>
      </c>
      <c r="R59" s="34">
        <f t="shared" si="16"/>
        <v>67.672513758385023</v>
      </c>
      <c r="S59" s="34"/>
      <c r="T59" s="54">
        <f t="shared" si="17"/>
        <v>47794.458194860919</v>
      </c>
      <c r="U59" s="55">
        <v>0</v>
      </c>
      <c r="V59" s="56">
        <f t="shared" si="18"/>
        <v>0</v>
      </c>
      <c r="W59" s="34">
        <f t="shared" si="19"/>
        <v>47794.458194860919</v>
      </c>
      <c r="X59" s="35"/>
      <c r="Y59" s="34">
        <f t="shared" si="20"/>
        <v>11948.61454871523</v>
      </c>
      <c r="Z59" s="34">
        <f t="shared" si="21"/>
        <v>11948.61454871523</v>
      </c>
      <c r="AA59" s="34">
        <f t="shared" si="22"/>
        <v>11948.61454871523</v>
      </c>
      <c r="AB59" s="34">
        <f t="shared" si="23"/>
        <v>11948.61454871523</v>
      </c>
    </row>
    <row r="60" spans="2:28" x14ac:dyDescent="0.35">
      <c r="B60">
        <v>706</v>
      </c>
      <c r="C60" s="7">
        <v>6</v>
      </c>
      <c r="D60" s="12" t="s">
        <v>77</v>
      </c>
      <c r="E60" s="40">
        <v>52.839670921289859</v>
      </c>
      <c r="F60" s="2">
        <v>66553.179999999993</v>
      </c>
      <c r="G60" s="2">
        <v>0</v>
      </c>
      <c r="H60" s="2">
        <v>66553.179999999993</v>
      </c>
      <c r="I60" s="33">
        <f t="shared" si="13"/>
        <v>1259.5305542144238</v>
      </c>
      <c r="J60">
        <v>366</v>
      </c>
      <c r="K60" s="67" t="str">
        <f t="shared" si="11"/>
        <v>-</v>
      </c>
      <c r="L60" s="43">
        <f t="shared" si="12"/>
        <v>66553.179999999993</v>
      </c>
      <c r="M60" s="43">
        <f t="shared" si="14"/>
        <v>33928.175464491062</v>
      </c>
      <c r="N60" s="34"/>
      <c r="O60" s="34">
        <f>IFERROR(INDEX('Revised 2023 MFAM (2021 PYAs)'!Y$13:Y$258,MATCH(B60,'Revised 2023 MFAM (2021 PYAs)'!B$13:B$258,0)),0)</f>
        <v>40.515376755363832</v>
      </c>
      <c r="P60" s="34">
        <f>IFERROR(INDEX('Revised 2020 MFAM(2020 PYAs)'!W$20:W$269,MATCH(B60,'Revised 2020 MFAM(2020 PYAs)'!B$20:B$269,0)),0)</f>
        <v>-11.328286618179845</v>
      </c>
      <c r="Q60" s="34">
        <f t="shared" si="15"/>
        <v>14.477295834398275</v>
      </c>
      <c r="R60" s="34">
        <f t="shared" si="16"/>
        <v>43.664385971582263</v>
      </c>
      <c r="S60" s="34"/>
      <c r="T60" s="54">
        <f t="shared" si="17"/>
        <v>33971.839850462646</v>
      </c>
      <c r="U60" s="55">
        <v>0</v>
      </c>
      <c r="V60" s="56">
        <f t="shared" si="18"/>
        <v>0</v>
      </c>
      <c r="W60" s="34">
        <f t="shared" si="19"/>
        <v>33971.839850462646</v>
      </c>
      <c r="X60" s="35"/>
      <c r="Y60" s="34">
        <f t="shared" si="20"/>
        <v>8492.9599626156614</v>
      </c>
      <c r="Z60" s="34">
        <f t="shared" si="21"/>
        <v>8492.9599626156614</v>
      </c>
      <c r="AA60" s="34">
        <f t="shared" si="22"/>
        <v>8492.9599626156614</v>
      </c>
      <c r="AB60" s="34">
        <f t="shared" si="23"/>
        <v>8492.9599626156614</v>
      </c>
    </row>
    <row r="61" spans="2:28" x14ac:dyDescent="0.35">
      <c r="B61">
        <v>743</v>
      </c>
      <c r="C61" s="7">
        <v>6</v>
      </c>
      <c r="D61" s="12" t="s">
        <v>78</v>
      </c>
      <c r="E61" s="40">
        <v>68.383269417584998</v>
      </c>
      <c r="F61" s="2">
        <v>105588.81</v>
      </c>
      <c r="G61" s="2">
        <v>0</v>
      </c>
      <c r="H61" s="2">
        <v>105588.81</v>
      </c>
      <c r="I61" s="33">
        <f t="shared" si="13"/>
        <v>1544.073731766435</v>
      </c>
      <c r="J61">
        <v>366</v>
      </c>
      <c r="K61" s="67" t="str">
        <f t="shared" si="11"/>
        <v>-</v>
      </c>
      <c r="L61" s="43">
        <f t="shared" si="12"/>
        <v>105588.81</v>
      </c>
      <c r="M61" s="43">
        <f t="shared" si="14"/>
        <v>53828.166779811407</v>
      </c>
      <c r="N61" s="34"/>
      <c r="O61" s="34">
        <f>IFERROR(INDEX('Revised 2023 MFAM (2021 PYAs)'!Y$13:Y$258,MATCH(B61,'Revised 2023 MFAM (2021 PYAs)'!B$13:B$258,0)),0)</f>
        <v>0</v>
      </c>
      <c r="P61" s="34">
        <f>IFERROR(INDEX('Revised 2020 MFAM(2020 PYAs)'!W$20:W$269,MATCH(B61,'Revised 2020 MFAM(2020 PYAs)'!B$20:B$269,0)),0)</f>
        <v>0</v>
      </c>
      <c r="Q61" s="34">
        <f t="shared" si="15"/>
        <v>22.968706216172855</v>
      </c>
      <c r="R61" s="34">
        <f t="shared" si="16"/>
        <v>22.968706216172855</v>
      </c>
      <c r="S61" s="34"/>
      <c r="T61" s="54">
        <f t="shared" si="17"/>
        <v>53851.135486027582</v>
      </c>
      <c r="U61" s="55">
        <v>0</v>
      </c>
      <c r="V61" s="56">
        <f t="shared" si="18"/>
        <v>0</v>
      </c>
      <c r="W61" s="34">
        <f t="shared" si="19"/>
        <v>53851.135486027582</v>
      </c>
      <c r="X61" s="35"/>
      <c r="Y61" s="34">
        <f t="shared" si="20"/>
        <v>13462.783871506896</v>
      </c>
      <c r="Z61" s="34">
        <f t="shared" si="21"/>
        <v>13462.783871506896</v>
      </c>
      <c r="AA61" s="34">
        <f t="shared" si="22"/>
        <v>13462.783871506896</v>
      </c>
      <c r="AB61" s="34">
        <f t="shared" si="23"/>
        <v>13462.783871506896</v>
      </c>
    </row>
    <row r="62" spans="2:28" x14ac:dyDescent="0.35">
      <c r="B62">
        <v>747</v>
      </c>
      <c r="C62" s="7">
        <v>6</v>
      </c>
      <c r="D62" s="12" t="s">
        <v>79</v>
      </c>
      <c r="E62" s="40">
        <v>33.241599999999998</v>
      </c>
      <c r="F62" s="2">
        <v>45770.68</v>
      </c>
      <c r="G62" s="2">
        <v>0</v>
      </c>
      <c r="H62" s="2">
        <v>45770.68</v>
      </c>
      <c r="I62" s="33">
        <f t="shared" si="13"/>
        <v>1376.9096553715826</v>
      </c>
      <c r="J62">
        <v>366</v>
      </c>
      <c r="K62" s="67" t="str">
        <f t="shared" si="11"/>
        <v>-</v>
      </c>
      <c r="L62" s="43">
        <f t="shared" si="12"/>
        <v>45770.68</v>
      </c>
      <c r="M62" s="43">
        <f t="shared" si="14"/>
        <v>23333.455473789112</v>
      </c>
      <c r="N62" s="34"/>
      <c r="O62" s="34">
        <f>IFERROR(INDEX('Revised 2023 MFAM (2021 PYAs)'!Y$13:Y$258,MATCH(B62,'Revised 2023 MFAM (2021 PYAs)'!B$13:B$258,0)),0)</f>
        <v>28.210071833880647</v>
      </c>
      <c r="P62" s="34">
        <f>IFERROR(INDEX('Revised 2020 MFAM(2020 PYAs)'!W$20:W$269,MATCH(B62,'Revised 2020 MFAM(2020 PYAs)'!B$20:B$269,0)),0)</f>
        <v>-8.211599642134388</v>
      </c>
      <c r="Q62" s="34">
        <f t="shared" si="15"/>
        <v>9.9564840463156923</v>
      </c>
      <c r="R62" s="34">
        <f t="shared" si="16"/>
        <v>29.954956238061953</v>
      </c>
      <c r="S62" s="34"/>
      <c r="T62" s="54">
        <f t="shared" si="17"/>
        <v>23363.410430027176</v>
      </c>
      <c r="U62" s="55">
        <v>0</v>
      </c>
      <c r="V62" s="56">
        <f t="shared" si="18"/>
        <v>0</v>
      </c>
      <c r="W62" s="34">
        <f t="shared" si="19"/>
        <v>23363.410430027176</v>
      </c>
      <c r="X62" s="35"/>
      <c r="Y62" s="34">
        <f t="shared" si="20"/>
        <v>5840.8526075067939</v>
      </c>
      <c r="Z62" s="34">
        <f t="shared" si="21"/>
        <v>5840.8526075067939</v>
      </c>
      <c r="AA62" s="34">
        <f t="shared" si="22"/>
        <v>5840.8526075067939</v>
      </c>
      <c r="AB62" s="34">
        <f t="shared" si="23"/>
        <v>5840.8526075067939</v>
      </c>
    </row>
    <row r="63" spans="2:28" x14ac:dyDescent="0.35">
      <c r="B63">
        <v>765</v>
      </c>
      <c r="C63" s="7">
        <v>6</v>
      </c>
      <c r="D63" s="12" t="s">
        <v>80</v>
      </c>
      <c r="E63" s="40">
        <v>96.7</v>
      </c>
      <c r="F63" s="2">
        <v>93960.47</v>
      </c>
      <c r="G63" s="2">
        <v>0</v>
      </c>
      <c r="H63" s="2">
        <v>93960.47</v>
      </c>
      <c r="I63" s="33">
        <f t="shared" si="13"/>
        <v>971.66980351602899</v>
      </c>
      <c r="J63">
        <v>366</v>
      </c>
      <c r="K63" s="67" t="str">
        <f t="shared" si="11"/>
        <v>-</v>
      </c>
      <c r="L63" s="43">
        <f t="shared" si="12"/>
        <v>93960.470000000016</v>
      </c>
      <c r="M63" s="43">
        <f t="shared" si="14"/>
        <v>47900.150118838043</v>
      </c>
      <c r="N63" s="34"/>
      <c r="O63" s="34">
        <f>IFERROR(INDEX('Revised 2023 MFAM (2021 PYAs)'!Y$13:Y$258,MATCH(B63,'Revised 2023 MFAM (2021 PYAs)'!B$13:B$258,0)),0)</f>
        <v>55.600771589663054</v>
      </c>
      <c r="P63" s="34">
        <f>IFERROR(INDEX('Revised 2020 MFAM(2020 PYAs)'!W$20:W$269,MATCH(B63,'Revised 2020 MFAM(2020 PYAs)'!B$20:B$269,0)),0)</f>
        <v>-16.84088157932274</v>
      </c>
      <c r="Q63" s="34">
        <f t="shared" si="15"/>
        <v>20.439196458067133</v>
      </c>
      <c r="R63" s="34">
        <f t="shared" si="16"/>
        <v>59.199086468407444</v>
      </c>
      <c r="S63" s="34"/>
      <c r="T63" s="54">
        <f t="shared" si="17"/>
        <v>47959.349205306447</v>
      </c>
      <c r="U63" s="55">
        <v>0</v>
      </c>
      <c r="V63" s="56">
        <f t="shared" si="18"/>
        <v>0</v>
      </c>
      <c r="W63" s="34">
        <f t="shared" si="19"/>
        <v>47959.349205306447</v>
      </c>
      <c r="X63" s="35"/>
      <c r="Y63" s="34">
        <f t="shared" si="20"/>
        <v>11989.837301326612</v>
      </c>
      <c r="Z63" s="34">
        <f t="shared" si="21"/>
        <v>11989.837301326612</v>
      </c>
      <c r="AA63" s="34">
        <f t="shared" si="22"/>
        <v>11989.837301326612</v>
      </c>
      <c r="AB63" s="34">
        <f t="shared" si="23"/>
        <v>11989.837301326612</v>
      </c>
    </row>
    <row r="64" spans="2:28" x14ac:dyDescent="0.35">
      <c r="B64">
        <v>770</v>
      </c>
      <c r="C64" s="7">
        <v>6</v>
      </c>
      <c r="D64" s="12" t="s">
        <v>81</v>
      </c>
      <c r="E64" s="40">
        <v>43.93</v>
      </c>
      <c r="F64" s="2">
        <v>26026.73</v>
      </c>
      <c r="G64" s="2">
        <v>0</v>
      </c>
      <c r="H64" s="2">
        <v>26026.73</v>
      </c>
      <c r="I64" s="33">
        <f t="shared" si="13"/>
        <v>592.4591395401776</v>
      </c>
      <c r="J64">
        <v>366</v>
      </c>
      <c r="K64" s="67" t="str">
        <f t="shared" si="11"/>
        <v>-</v>
      </c>
      <c r="L64" s="43">
        <f t="shared" si="12"/>
        <v>26026.73</v>
      </c>
      <c r="M64" s="43">
        <f t="shared" si="14"/>
        <v>13268.17835311451</v>
      </c>
      <c r="N64" s="34"/>
      <c r="O64" s="34">
        <f>IFERROR(INDEX('Revised 2023 MFAM (2021 PYAs)'!Y$13:Y$258,MATCH(B64,'Revised 2023 MFAM (2021 PYAs)'!B$13:B$258,0)),0)</f>
        <v>15.587072035554229</v>
      </c>
      <c r="P64" s="34">
        <f>IFERROR(INDEX('Revised 2020 MFAM(2020 PYAs)'!W$20:W$269,MATCH(B64,'Revised 2020 MFAM(2020 PYAs)'!B$20:B$269,0)),0)</f>
        <v>-4.7689275955763151</v>
      </c>
      <c r="Q64" s="34">
        <f t="shared" si="15"/>
        <v>5.6615877680376601</v>
      </c>
      <c r="R64" s="34">
        <f t="shared" si="16"/>
        <v>16.479732208015573</v>
      </c>
      <c r="S64" s="34"/>
      <c r="T64" s="54">
        <f t="shared" si="17"/>
        <v>13284.658085322526</v>
      </c>
      <c r="U64" s="55">
        <v>0</v>
      </c>
      <c r="V64" s="56">
        <f t="shared" si="18"/>
        <v>0</v>
      </c>
      <c r="W64" s="34">
        <f t="shared" si="19"/>
        <v>13284.658085322526</v>
      </c>
      <c r="X64" s="35"/>
      <c r="Y64" s="34">
        <f t="shared" si="20"/>
        <v>3321.1645213306315</v>
      </c>
      <c r="Z64" s="34">
        <f t="shared" si="21"/>
        <v>3321.1645213306315</v>
      </c>
      <c r="AA64" s="34">
        <f t="shared" si="22"/>
        <v>3321.1645213306315</v>
      </c>
      <c r="AB64" s="34">
        <f t="shared" si="23"/>
        <v>3321.1645213306315</v>
      </c>
    </row>
    <row r="65" spans="2:28" x14ac:dyDescent="0.35">
      <c r="B65">
        <v>794</v>
      </c>
      <c r="C65" s="7">
        <v>6</v>
      </c>
      <c r="D65" s="12" t="s">
        <v>82</v>
      </c>
      <c r="E65" s="40">
        <v>22.617513082468985</v>
      </c>
      <c r="F65" s="2">
        <v>57402.61</v>
      </c>
      <c r="G65" s="2">
        <v>0</v>
      </c>
      <c r="H65" s="2">
        <v>57402.61</v>
      </c>
      <c r="I65" s="33">
        <f t="shared" si="13"/>
        <v>2537.9717827816012</v>
      </c>
      <c r="J65">
        <v>366</v>
      </c>
      <c r="K65" s="67" t="str">
        <f t="shared" si="11"/>
        <v>-</v>
      </c>
      <c r="L65" s="43">
        <f t="shared" si="12"/>
        <v>57402.610000000008</v>
      </c>
      <c r="M65" s="43">
        <f t="shared" si="14"/>
        <v>29263.302282471701</v>
      </c>
      <c r="N65" s="34"/>
      <c r="O65" s="34">
        <f>IFERROR(INDEX('Revised 2023 MFAM (2021 PYAs)'!Y$13:Y$258,MATCH(B65,'Revised 2023 MFAM (2021 PYAs)'!B$13:B$258,0)),0)</f>
        <v>34.630745726699388</v>
      </c>
      <c r="P65" s="34">
        <f>IFERROR(INDEX('Revised 2020 MFAM(2020 PYAs)'!W$20:W$269,MATCH(B65,'Revised 2020 MFAM(2020 PYAs)'!B$20:B$269,0)),0)</f>
        <v>-8.9679310699284542</v>
      </c>
      <c r="Q65" s="34">
        <f t="shared" si="15"/>
        <v>12.486774736182239</v>
      </c>
      <c r="R65" s="34">
        <f t="shared" si="16"/>
        <v>38.149589392953175</v>
      </c>
      <c r="S65" s="34"/>
      <c r="T65" s="54">
        <f t="shared" si="17"/>
        <v>29301.451871864654</v>
      </c>
      <c r="U65" s="55">
        <v>0</v>
      </c>
      <c r="V65" s="56">
        <f t="shared" si="18"/>
        <v>0</v>
      </c>
      <c r="W65" s="34">
        <f t="shared" si="19"/>
        <v>29301.451871864654</v>
      </c>
      <c r="X65" s="35"/>
      <c r="Y65" s="34">
        <f t="shared" si="20"/>
        <v>7325.3629679661635</v>
      </c>
      <c r="Z65" s="34">
        <f t="shared" si="21"/>
        <v>7325.3629679661635</v>
      </c>
      <c r="AA65" s="34">
        <f t="shared" si="22"/>
        <v>7325.3629679661635</v>
      </c>
      <c r="AB65" s="34">
        <f t="shared" si="23"/>
        <v>7325.3629679661635</v>
      </c>
    </row>
    <row r="66" spans="2:28" x14ac:dyDescent="0.35">
      <c r="B66">
        <v>806</v>
      </c>
      <c r="C66" s="7">
        <v>6</v>
      </c>
      <c r="D66" s="12" t="s">
        <v>83</v>
      </c>
      <c r="E66" s="40">
        <v>43.68</v>
      </c>
      <c r="F66" s="2">
        <v>57768.15</v>
      </c>
      <c r="G66" s="2">
        <v>0</v>
      </c>
      <c r="H66" s="2">
        <v>57768.15</v>
      </c>
      <c r="I66" s="33">
        <f t="shared" si="13"/>
        <v>1322.5309065934066</v>
      </c>
      <c r="J66">
        <v>366</v>
      </c>
      <c r="K66" s="67" t="str">
        <f t="shared" si="11"/>
        <v>-</v>
      </c>
      <c r="L66" s="43">
        <f t="shared" si="12"/>
        <v>57768.150000000009</v>
      </c>
      <c r="M66" s="43">
        <f t="shared" si="14"/>
        <v>29449.651082924061</v>
      </c>
      <c r="N66" s="34"/>
      <c r="O66" s="34">
        <f>IFERROR(INDEX('Revised 2023 MFAM (2021 PYAs)'!Y$13:Y$258,MATCH(B66,'Revised 2023 MFAM (2021 PYAs)'!B$13:B$258,0)),0)</f>
        <v>35.514146137371426</v>
      </c>
      <c r="P66" s="34">
        <f>IFERROR(INDEX('Revised 2020 MFAM(2020 PYAs)'!W$20:W$269,MATCH(B66,'Revised 2020 MFAM(2020 PYAs)'!B$20:B$269,0)),0)</f>
        <v>-9.8245437610312365</v>
      </c>
      <c r="Q66" s="34">
        <f t="shared" si="15"/>
        <v>12.566290556753184</v>
      </c>
      <c r="R66" s="34">
        <f t="shared" si="16"/>
        <v>38.255892933093378</v>
      </c>
      <c r="S66" s="34"/>
      <c r="T66" s="54">
        <f t="shared" si="17"/>
        <v>29487.906975857153</v>
      </c>
      <c r="U66" s="55">
        <v>0</v>
      </c>
      <c r="V66" s="56">
        <f t="shared" si="18"/>
        <v>0</v>
      </c>
      <c r="W66" s="34">
        <f t="shared" si="19"/>
        <v>29487.906975857153</v>
      </c>
      <c r="X66" s="35"/>
      <c r="Y66" s="34">
        <f t="shared" si="20"/>
        <v>7371.9767439642883</v>
      </c>
      <c r="Z66" s="34">
        <f t="shared" si="21"/>
        <v>7371.9767439642883</v>
      </c>
      <c r="AA66" s="34">
        <f t="shared" si="22"/>
        <v>7371.9767439642883</v>
      </c>
      <c r="AB66" s="34">
        <f t="shared" si="23"/>
        <v>7371.9767439642883</v>
      </c>
    </row>
    <row r="67" spans="2:28" x14ac:dyDescent="0.35">
      <c r="B67">
        <v>824</v>
      </c>
      <c r="C67" s="7">
        <v>6</v>
      </c>
      <c r="D67" s="12" t="s">
        <v>84</v>
      </c>
      <c r="E67" s="40">
        <v>33.5</v>
      </c>
      <c r="F67" s="2">
        <v>53917.57</v>
      </c>
      <c r="G67" s="2">
        <v>0</v>
      </c>
      <c r="H67" s="2">
        <v>53917.57</v>
      </c>
      <c r="I67" s="33">
        <f t="shared" si="13"/>
        <v>1609.4797014925373</v>
      </c>
      <c r="J67">
        <v>366</v>
      </c>
      <c r="K67" s="67" t="str">
        <f t="shared" si="11"/>
        <v>-</v>
      </c>
      <c r="L67" s="43">
        <f t="shared" si="12"/>
        <v>53917.57</v>
      </c>
      <c r="M67" s="43">
        <f t="shared" si="14"/>
        <v>27486.662178711515</v>
      </c>
      <c r="N67" s="34"/>
      <c r="O67" s="34">
        <f>IFERROR(INDEX('Revised 2023 MFAM (2021 PYAs)'!Y$13:Y$258,MATCH(B67,'Revised 2023 MFAM (2021 PYAs)'!B$13:B$258,0)),0)</f>
        <v>33.224587639266247</v>
      </c>
      <c r="P67" s="34">
        <f>IFERROR(INDEX('Revised 2020 MFAM(2020 PYAs)'!W$20:W$269,MATCH(B67,'Revised 2020 MFAM(2020 PYAs)'!B$20:B$269,0)),0)</f>
        <v>-10.553274396097549</v>
      </c>
      <c r="Q67" s="34">
        <f t="shared" si="15"/>
        <v>11.728674896704822</v>
      </c>
      <c r="R67" s="34">
        <f t="shared" si="16"/>
        <v>34.399988139873521</v>
      </c>
      <c r="S67" s="34"/>
      <c r="T67" s="54">
        <f t="shared" si="17"/>
        <v>27521.062166851389</v>
      </c>
      <c r="U67" s="55">
        <v>0</v>
      </c>
      <c r="V67" s="56">
        <f t="shared" si="18"/>
        <v>0</v>
      </c>
      <c r="W67" s="34">
        <f t="shared" si="19"/>
        <v>27521.062166851389</v>
      </c>
      <c r="X67" s="35"/>
      <c r="Y67" s="34">
        <f t="shared" si="20"/>
        <v>6880.2655417128472</v>
      </c>
      <c r="Z67" s="34">
        <f t="shared" si="21"/>
        <v>6880.2655417128472</v>
      </c>
      <c r="AA67" s="34">
        <f t="shared" si="22"/>
        <v>6880.2655417128472</v>
      </c>
      <c r="AB67" s="34">
        <f t="shared" si="23"/>
        <v>6880.2655417128472</v>
      </c>
    </row>
    <row r="68" spans="2:28" x14ac:dyDescent="0.35">
      <c r="B68">
        <v>826</v>
      </c>
      <c r="C68" s="7">
        <v>6</v>
      </c>
      <c r="D68" s="12" t="s">
        <v>85</v>
      </c>
      <c r="E68" s="40">
        <v>39.69</v>
      </c>
      <c r="F68" s="2">
        <v>36989.199999999997</v>
      </c>
      <c r="G68" s="2">
        <v>0</v>
      </c>
      <c r="H68" s="2">
        <v>36989.199999999997</v>
      </c>
      <c r="I68" s="33">
        <f t="shared" si="13"/>
        <v>931.95263290501384</v>
      </c>
      <c r="J68">
        <v>366</v>
      </c>
      <c r="K68" s="67" t="str">
        <f t="shared" si="11"/>
        <v>-</v>
      </c>
      <c r="L68" s="43">
        <f t="shared" si="12"/>
        <v>36989.199999999997</v>
      </c>
      <c r="M68" s="43">
        <f t="shared" si="14"/>
        <v>18856.740848313377</v>
      </c>
      <c r="N68" s="34"/>
      <c r="O68" s="34">
        <f>IFERROR(INDEX('Revised 2023 MFAM (2021 PYAs)'!Y$13:Y$258,MATCH(B68,'Revised 2023 MFAM (2021 PYAs)'!B$13:B$258,0)),0)</f>
        <v>22.165219355047157</v>
      </c>
      <c r="P68" s="34">
        <f>IFERROR(INDEX('Revised 2020 MFAM(2020 PYAs)'!W$20:W$269,MATCH(B68,'Revised 2020 MFAM(2020 PYAs)'!B$20:B$269,0)),0)</f>
        <v>-6.5353100600696052</v>
      </c>
      <c r="Q68" s="34">
        <f t="shared" si="15"/>
        <v>8.0462509992418791</v>
      </c>
      <c r="R68" s="34">
        <f t="shared" si="16"/>
        <v>23.676160294219429</v>
      </c>
      <c r="S68" s="34"/>
      <c r="T68" s="54">
        <f t="shared" si="17"/>
        <v>18880.417008607597</v>
      </c>
      <c r="U68" s="55">
        <v>0</v>
      </c>
      <c r="V68" s="56">
        <f t="shared" si="18"/>
        <v>0</v>
      </c>
      <c r="W68" s="34">
        <f t="shared" si="19"/>
        <v>18880.417008607597</v>
      </c>
      <c r="X68" s="35"/>
      <c r="Y68" s="34">
        <f t="shared" si="20"/>
        <v>4720.1042521518993</v>
      </c>
      <c r="Z68" s="34">
        <f t="shared" si="21"/>
        <v>4720.1042521518993</v>
      </c>
      <c r="AA68" s="34">
        <f t="shared" si="22"/>
        <v>4720.1042521518993</v>
      </c>
      <c r="AB68" s="34">
        <f t="shared" si="23"/>
        <v>4720.1042521518993</v>
      </c>
    </row>
    <row r="69" spans="2:28" x14ac:dyDescent="0.35">
      <c r="B69">
        <v>840</v>
      </c>
      <c r="C69" s="7">
        <v>6</v>
      </c>
      <c r="D69" s="12" t="s">
        <v>86</v>
      </c>
      <c r="E69" s="40">
        <v>182.33999999999997</v>
      </c>
      <c r="F69" s="2">
        <v>256979.16</v>
      </c>
      <c r="G69" s="2">
        <v>0</v>
      </c>
      <c r="H69" s="2">
        <v>256979.16</v>
      </c>
      <c r="I69" s="33">
        <f t="shared" si="13"/>
        <v>1409.3405725567623</v>
      </c>
      <c r="J69">
        <v>182</v>
      </c>
      <c r="K69" s="67">
        <f t="shared" si="11"/>
        <v>45474</v>
      </c>
      <c r="L69" s="43">
        <f t="shared" si="12"/>
        <v>127787.45114754098</v>
      </c>
      <c r="M69" s="43">
        <f t="shared" si="14"/>
        <v>65144.822000899898</v>
      </c>
      <c r="N69" s="34"/>
      <c r="O69" s="34">
        <f>IFERROR(INDEX('Revised 2023 MFAM (2021 PYAs)'!Y$13:Y$258,MATCH(B69,'Revised 2023 MFAM (2021 PYAs)'!B$13:B$258,0)),0)</f>
        <v>32948.081246183952</v>
      </c>
      <c r="P69" s="34">
        <f>IFERROR(INDEX('Revised 2020 MFAM(2020 PYAs)'!W$20:W$269,MATCH(B69,'Revised 2020 MFAM(2020 PYAs)'!B$20:B$269,0)),0)</f>
        <v>22558.593435593109</v>
      </c>
      <c r="Q69" s="34">
        <f t="shared" si="15"/>
        <v>27.797570817602832</v>
      </c>
      <c r="R69" s="34">
        <f t="shared" si="16"/>
        <v>55534.472252594664</v>
      </c>
      <c r="S69" s="34"/>
      <c r="T69" s="54">
        <f t="shared" si="17"/>
        <v>120679.29425349456</v>
      </c>
      <c r="U69" s="55">
        <v>0</v>
      </c>
      <c r="V69" s="56">
        <f t="shared" si="18"/>
        <v>0</v>
      </c>
      <c r="W69" s="34">
        <f t="shared" si="19"/>
        <v>120679.29425349456</v>
      </c>
      <c r="X69" s="35"/>
      <c r="Y69" s="34">
        <f t="shared" si="20"/>
        <v>60339.647126747281</v>
      </c>
      <c r="Z69" s="34">
        <f t="shared" si="21"/>
        <v>60339.647126747281</v>
      </c>
      <c r="AA69" s="34">
        <f t="shared" si="22"/>
        <v>0</v>
      </c>
      <c r="AB69" s="34">
        <f t="shared" si="23"/>
        <v>0</v>
      </c>
    </row>
    <row r="70" spans="2:28" x14ac:dyDescent="0.35">
      <c r="B70">
        <v>843</v>
      </c>
      <c r="C70" s="7">
        <v>6</v>
      </c>
      <c r="D70" s="12" t="s">
        <v>87</v>
      </c>
      <c r="E70" s="40">
        <v>26</v>
      </c>
      <c r="F70" s="2">
        <v>40503.72</v>
      </c>
      <c r="G70" s="2">
        <v>0</v>
      </c>
      <c r="H70" s="2">
        <v>40503.72</v>
      </c>
      <c r="I70" s="33">
        <f t="shared" si="13"/>
        <v>1557.8353846153846</v>
      </c>
      <c r="J70">
        <v>366</v>
      </c>
      <c r="K70" s="67" t="str">
        <f t="shared" si="11"/>
        <v>-</v>
      </c>
      <c r="L70" s="43">
        <f t="shared" si="12"/>
        <v>40503.72</v>
      </c>
      <c r="M70" s="43">
        <f t="shared" si="14"/>
        <v>20648.409574487894</v>
      </c>
      <c r="N70" s="34"/>
      <c r="O70" s="34">
        <f>IFERROR(INDEX('Revised 2023 MFAM (2021 PYAs)'!Y$13:Y$258,MATCH(B70,'Revised 2023 MFAM (2021 PYAs)'!B$13:B$258,0)),0)</f>
        <v>19.969136689567677</v>
      </c>
      <c r="P70" s="34">
        <f>IFERROR(INDEX('Revised 2020 MFAM(2020 PYAs)'!W$20:W$269,MATCH(B70,'Revised 2020 MFAM(2020 PYAs)'!B$20:B$269,0)),0)</f>
        <v>-5.8356498166649544</v>
      </c>
      <c r="Q70" s="34">
        <f t="shared" si="15"/>
        <v>8.8107636154070192</v>
      </c>
      <c r="R70" s="34">
        <f t="shared" si="16"/>
        <v>22.944250488309741</v>
      </c>
      <c r="S70" s="34"/>
      <c r="T70" s="54">
        <f t="shared" si="17"/>
        <v>20671.353824976202</v>
      </c>
      <c r="U70" s="55">
        <v>0</v>
      </c>
      <c r="V70" s="56">
        <f t="shared" si="18"/>
        <v>0</v>
      </c>
      <c r="W70" s="34">
        <f t="shared" si="19"/>
        <v>20671.353824976202</v>
      </c>
      <c r="X70" s="35"/>
      <c r="Y70" s="34">
        <f t="shared" si="20"/>
        <v>5167.8384562440506</v>
      </c>
      <c r="Z70" s="34">
        <f t="shared" si="21"/>
        <v>5167.8384562440506</v>
      </c>
      <c r="AA70" s="34">
        <f t="shared" si="22"/>
        <v>5167.8384562440506</v>
      </c>
      <c r="AB70" s="34">
        <f t="shared" si="23"/>
        <v>5167.8384562440506</v>
      </c>
    </row>
    <row r="71" spans="2:28" x14ac:dyDescent="0.35">
      <c r="B71">
        <v>846</v>
      </c>
      <c r="C71" s="7">
        <v>6</v>
      </c>
      <c r="D71" s="12" t="s">
        <v>88</v>
      </c>
      <c r="E71" s="40">
        <v>26</v>
      </c>
      <c r="F71" s="2">
        <v>44386.239999999998</v>
      </c>
      <c r="G71" s="2">
        <v>0</v>
      </c>
      <c r="H71" s="2">
        <v>44386.239999999998</v>
      </c>
      <c r="I71" s="33">
        <f t="shared" si="13"/>
        <v>1707.1630769230769</v>
      </c>
      <c r="J71">
        <v>366</v>
      </c>
      <c r="K71" s="67" t="str">
        <f t="shared" si="11"/>
        <v>-</v>
      </c>
      <c r="L71" s="43">
        <f t="shared" si="12"/>
        <v>44386.239999999998</v>
      </c>
      <c r="M71" s="43">
        <f t="shared" si="14"/>
        <v>22627.681185617457</v>
      </c>
      <c r="N71" s="34"/>
      <c r="O71" s="34">
        <f>IFERROR(INDEX('Revised 2023 MFAM (2021 PYAs)'!Y$13:Y$258,MATCH(B71,'Revised 2023 MFAM (2021 PYAs)'!B$13:B$258,0)),0)</f>
        <v>0</v>
      </c>
      <c r="P71" s="34">
        <f>IFERROR(INDEX('Revised 2020 MFAM(2020 PYAs)'!W$20:W$269,MATCH(B71,'Revised 2020 MFAM(2020 PYAs)'!B$20:B$269,0)),0)</f>
        <v>-7.0027808579470729</v>
      </c>
      <c r="Q71" s="34">
        <f t="shared" si="15"/>
        <v>9.6553271752995453</v>
      </c>
      <c r="R71" s="34">
        <f t="shared" si="16"/>
        <v>2.6525463173524724</v>
      </c>
      <c r="S71" s="34"/>
      <c r="T71" s="54">
        <f t="shared" si="17"/>
        <v>22630.33373193481</v>
      </c>
      <c r="U71" s="55">
        <v>0</v>
      </c>
      <c r="V71" s="56">
        <f t="shared" si="18"/>
        <v>0</v>
      </c>
      <c r="W71" s="34">
        <f t="shared" si="19"/>
        <v>22630.33373193481</v>
      </c>
      <c r="X71" s="35"/>
      <c r="Y71" s="34">
        <f t="shared" si="20"/>
        <v>5657.5834329837026</v>
      </c>
      <c r="Z71" s="34">
        <f t="shared" si="21"/>
        <v>5657.5834329837026</v>
      </c>
      <c r="AA71" s="34">
        <f t="shared" si="22"/>
        <v>5657.5834329837026</v>
      </c>
      <c r="AB71" s="34">
        <f t="shared" si="23"/>
        <v>5657.5834329837026</v>
      </c>
    </row>
    <row r="72" spans="2:28" x14ac:dyDescent="0.35">
      <c r="B72">
        <v>888</v>
      </c>
      <c r="C72" s="7">
        <v>6</v>
      </c>
      <c r="D72" s="12" t="s">
        <v>89</v>
      </c>
      <c r="E72" s="40">
        <v>95.516503225733189</v>
      </c>
      <c r="F72" s="2">
        <v>76939.679999999993</v>
      </c>
      <c r="G72" s="2">
        <v>0</v>
      </c>
      <c r="H72" s="2">
        <v>76939.679999999993</v>
      </c>
      <c r="I72" s="33">
        <f t="shared" si="13"/>
        <v>805.51190005531532</v>
      </c>
      <c r="J72">
        <v>366</v>
      </c>
      <c r="K72" s="67" t="str">
        <f t="shared" si="11"/>
        <v>-</v>
      </c>
      <c r="L72" s="43">
        <f t="shared" si="12"/>
        <v>76939.679999999993</v>
      </c>
      <c r="M72" s="43">
        <f t="shared" si="14"/>
        <v>39223.113955212866</v>
      </c>
      <c r="N72" s="34"/>
      <c r="O72" s="34">
        <f>IFERROR(INDEX('Revised 2023 MFAM (2021 PYAs)'!Y$13:Y$258,MATCH(B72,'Revised 2023 MFAM (2021 PYAs)'!B$13:B$258,0)),0)</f>
        <v>43.266799926481326</v>
      </c>
      <c r="P72" s="34">
        <f>IFERROR(INDEX('Revised 2020 MFAM(2020 PYAs)'!W$20:W$269,MATCH(B72,'Revised 2020 MFAM(2020 PYAs)'!B$20:B$269,0)),0)</f>
        <v>-13.163589320291067</v>
      </c>
      <c r="Q72" s="34">
        <f t="shared" si="15"/>
        <v>16.736668462182216</v>
      </c>
      <c r="R72" s="34">
        <f t="shared" si="16"/>
        <v>46.839879068372476</v>
      </c>
      <c r="S72" s="34"/>
      <c r="T72" s="54">
        <f t="shared" si="17"/>
        <v>39269.953834281238</v>
      </c>
      <c r="U72" s="55">
        <v>0</v>
      </c>
      <c r="V72" s="56">
        <f t="shared" si="18"/>
        <v>0</v>
      </c>
      <c r="W72" s="34">
        <f t="shared" si="19"/>
        <v>39269.953834281238</v>
      </c>
      <c r="X72" s="35"/>
      <c r="Y72" s="34">
        <f t="shared" si="20"/>
        <v>9817.4884585703094</v>
      </c>
      <c r="Z72" s="34">
        <f t="shared" si="21"/>
        <v>9817.4884585703094</v>
      </c>
      <c r="AA72" s="34">
        <f t="shared" si="22"/>
        <v>9817.4884585703094</v>
      </c>
      <c r="AB72" s="34">
        <f t="shared" si="23"/>
        <v>9817.4884585703094</v>
      </c>
    </row>
    <row r="73" spans="2:28" x14ac:dyDescent="0.35">
      <c r="B73">
        <v>889</v>
      </c>
      <c r="C73" s="7">
        <v>6</v>
      </c>
      <c r="D73" s="12" t="s">
        <v>90</v>
      </c>
      <c r="E73" s="40">
        <v>39.658299744679596</v>
      </c>
      <c r="F73" s="2">
        <v>60416.14</v>
      </c>
      <c r="G73" s="2">
        <v>0</v>
      </c>
      <c r="H73" s="2">
        <v>60416.14</v>
      </c>
      <c r="I73" s="33">
        <f t="shared" si="13"/>
        <v>1523.4173020265498</v>
      </c>
      <c r="J73">
        <v>366</v>
      </c>
      <c r="K73" s="67" t="str">
        <f t="shared" si="11"/>
        <v>-</v>
      </c>
      <c r="L73" s="43">
        <f t="shared" si="12"/>
        <v>60416.139999999992</v>
      </c>
      <c r="M73" s="43">
        <f t="shared" si="14"/>
        <v>30799.571091978731</v>
      </c>
      <c r="N73" s="34"/>
      <c r="O73" s="34">
        <f>IFERROR(INDEX('Revised 2023 MFAM (2021 PYAs)'!Y$13:Y$258,MATCH(B73,'Revised 2023 MFAM (2021 PYAs)'!B$13:B$258,0)),0)</f>
        <v>31.163576168692089</v>
      </c>
      <c r="P73" s="34">
        <f>IFERROR(INDEX('Revised 2020 MFAM(2020 PYAs)'!W$20:W$269,MATCH(B73,'Revised 2020 MFAM(2020 PYAs)'!B$20:B$269,0)),0)</f>
        <v>-9.5439365999554866</v>
      </c>
      <c r="Q73" s="34">
        <f t="shared" si="15"/>
        <v>13.142307128711549</v>
      </c>
      <c r="R73" s="34">
        <f t="shared" si="16"/>
        <v>34.761946697448153</v>
      </c>
      <c r="S73" s="34"/>
      <c r="T73" s="54">
        <f t="shared" si="17"/>
        <v>30834.333038676177</v>
      </c>
      <c r="U73" s="55">
        <v>0</v>
      </c>
      <c r="V73" s="56">
        <f t="shared" si="18"/>
        <v>0</v>
      </c>
      <c r="W73" s="34">
        <f t="shared" si="19"/>
        <v>30834.333038676177</v>
      </c>
      <c r="X73" s="35"/>
      <c r="Y73" s="34">
        <f t="shared" si="20"/>
        <v>7708.5832596690443</v>
      </c>
      <c r="Z73" s="34">
        <f t="shared" si="21"/>
        <v>7708.5832596690443</v>
      </c>
      <c r="AA73" s="34">
        <f t="shared" si="22"/>
        <v>7708.5832596690443</v>
      </c>
      <c r="AB73" s="34">
        <f t="shared" si="23"/>
        <v>7708.5832596690443</v>
      </c>
    </row>
    <row r="74" spans="2:28" x14ac:dyDescent="0.35">
      <c r="B74">
        <v>891</v>
      </c>
      <c r="C74" s="7">
        <v>6</v>
      </c>
      <c r="D74" s="12" t="s">
        <v>91</v>
      </c>
      <c r="E74" s="40">
        <v>258.70251380109607</v>
      </c>
      <c r="F74" s="2">
        <v>121380.24</v>
      </c>
      <c r="G74" s="2">
        <v>0</v>
      </c>
      <c r="H74" s="2">
        <v>121380.24</v>
      </c>
      <c r="I74" s="33">
        <f t="shared" si="13"/>
        <v>469.18848300532341</v>
      </c>
      <c r="J74">
        <v>366</v>
      </c>
      <c r="K74" s="67" t="str">
        <f t="shared" si="11"/>
        <v>-</v>
      </c>
      <c r="L74" s="43">
        <f t="shared" si="12"/>
        <v>121380.24</v>
      </c>
      <c r="M74" s="43">
        <f t="shared" si="14"/>
        <v>61878.486957979127</v>
      </c>
      <c r="N74" s="34"/>
      <c r="O74" s="34">
        <f>IFERROR(INDEX('Revised 2023 MFAM (2021 PYAs)'!Y$13:Y$258,MATCH(B74,'Revised 2023 MFAM (2021 PYAs)'!B$13:B$258,0)),0)</f>
        <v>70.414739164109051</v>
      </c>
      <c r="P74" s="34">
        <f>IFERROR(INDEX('Revised 2020 MFAM(2020 PYAs)'!W$20:W$269,MATCH(B74,'Revised 2020 MFAM(2020 PYAs)'!B$20:B$269,0)),0)</f>
        <v>-19.507822773513908</v>
      </c>
      <c r="Q74" s="34">
        <f t="shared" si="15"/>
        <v>26.40381185287109</v>
      </c>
      <c r="R74" s="34">
        <f t="shared" si="16"/>
        <v>77.31072824346623</v>
      </c>
      <c r="S74" s="34"/>
      <c r="T74" s="54">
        <f t="shared" si="17"/>
        <v>61955.797686222591</v>
      </c>
      <c r="U74" s="55">
        <v>0</v>
      </c>
      <c r="V74" s="56">
        <f t="shared" si="18"/>
        <v>0</v>
      </c>
      <c r="W74" s="34">
        <f t="shared" si="19"/>
        <v>61955.797686222591</v>
      </c>
      <c r="X74" s="35"/>
      <c r="Y74" s="34">
        <f t="shared" si="20"/>
        <v>15488.949421555648</v>
      </c>
      <c r="Z74" s="34">
        <f t="shared" si="21"/>
        <v>15488.949421555648</v>
      </c>
      <c r="AA74" s="34">
        <f t="shared" si="22"/>
        <v>15488.949421555648</v>
      </c>
      <c r="AB74" s="34">
        <f t="shared" si="23"/>
        <v>15488.949421555648</v>
      </c>
    </row>
    <row r="75" spans="2:28" x14ac:dyDescent="0.35">
      <c r="B75">
        <v>904</v>
      </c>
      <c r="C75" s="7">
        <v>6</v>
      </c>
      <c r="D75" s="12" t="s">
        <v>92</v>
      </c>
      <c r="E75" s="40">
        <v>30.787458178612162</v>
      </c>
      <c r="F75" s="2">
        <v>14722.53</v>
      </c>
      <c r="G75" s="2">
        <v>0</v>
      </c>
      <c r="H75" s="2">
        <v>14722.53</v>
      </c>
      <c r="I75" s="33">
        <f t="shared" si="13"/>
        <v>478.19894434246089</v>
      </c>
      <c r="J75">
        <v>366</v>
      </c>
      <c r="K75" s="67" t="str">
        <f t="shared" si="11"/>
        <v>-</v>
      </c>
      <c r="L75" s="43">
        <f t="shared" si="12"/>
        <v>14722.53</v>
      </c>
      <c r="M75" s="43">
        <f t="shared" si="14"/>
        <v>7505.4051680360535</v>
      </c>
      <c r="N75" s="34"/>
      <c r="O75" s="34">
        <f>IFERROR(INDEX('Revised 2023 MFAM (2021 PYAs)'!Y$13:Y$258,MATCH(B75,'Revised 2023 MFAM (2021 PYAs)'!B$13:B$258,0)),0)</f>
        <v>11.717854960166733</v>
      </c>
      <c r="P75" s="34">
        <f>IFERROR(INDEX('Revised 2020 MFAM(2020 PYAs)'!W$20:W$269,MATCH(B75,'Revised 2020 MFAM(2020 PYAs)'!B$20:B$269,0)),0)</f>
        <v>-2.5408880522272739</v>
      </c>
      <c r="Q75" s="34">
        <f t="shared" si="15"/>
        <v>3.2025880993335503</v>
      </c>
      <c r="R75" s="34">
        <f t="shared" si="16"/>
        <v>12.379555007273009</v>
      </c>
      <c r="S75" s="34"/>
      <c r="T75" s="54">
        <f t="shared" si="17"/>
        <v>7517.7847230433263</v>
      </c>
      <c r="U75" s="55">
        <v>0</v>
      </c>
      <c r="V75" s="56">
        <f t="shared" si="18"/>
        <v>0</v>
      </c>
      <c r="W75" s="34">
        <f t="shared" si="19"/>
        <v>7517.7847230433263</v>
      </c>
      <c r="X75" s="35"/>
      <c r="Y75" s="34">
        <f t="shared" si="20"/>
        <v>1879.4461807608316</v>
      </c>
      <c r="Z75" s="34">
        <f t="shared" si="21"/>
        <v>1879.4461807608316</v>
      </c>
      <c r="AA75" s="34">
        <f t="shared" si="22"/>
        <v>1879.4461807608316</v>
      </c>
      <c r="AB75" s="34">
        <f t="shared" si="23"/>
        <v>1879.4461807608316</v>
      </c>
    </row>
    <row r="76" spans="2:28" x14ac:dyDescent="0.35">
      <c r="B76">
        <v>917</v>
      </c>
      <c r="C76" s="7">
        <v>6</v>
      </c>
      <c r="D76" s="12" t="s">
        <v>93</v>
      </c>
      <c r="E76" s="40">
        <v>122.61458483234482</v>
      </c>
      <c r="F76" s="2">
        <v>55375.6</v>
      </c>
      <c r="G76" s="2">
        <v>111.36</v>
      </c>
      <c r="H76" s="2">
        <v>55264.24</v>
      </c>
      <c r="I76" s="33">
        <f t="shared" si="13"/>
        <v>450.7150603296069</v>
      </c>
      <c r="J76">
        <v>366</v>
      </c>
      <c r="K76" s="67" t="str">
        <f t="shared" si="11"/>
        <v>-</v>
      </c>
      <c r="L76" s="43">
        <f t="shared" si="12"/>
        <v>55264.24</v>
      </c>
      <c r="M76" s="43">
        <f t="shared" si="14"/>
        <v>28173.181681652863</v>
      </c>
      <c r="N76" s="34"/>
      <c r="O76" s="34">
        <f>IFERROR(INDEX('Revised 2023 MFAM (2021 PYAs)'!Y$13:Y$258,MATCH(B76,'Revised 2023 MFAM (2021 PYAs)'!B$13:B$258,0)),0)</f>
        <v>0</v>
      </c>
      <c r="P76" s="34">
        <f>IFERROR(INDEX('Revised 2020 MFAM(2020 PYAs)'!W$20:W$269,MATCH(B76,'Revised 2020 MFAM(2020 PYAs)'!B$20:B$269,0)),0)</f>
        <v>-9.854286072008108</v>
      </c>
      <c r="Q76" s="34">
        <f t="shared" si="15"/>
        <v>12.02161566950199</v>
      </c>
      <c r="R76" s="34">
        <f t="shared" si="16"/>
        <v>2.1673295974938824</v>
      </c>
      <c r="S76" s="34"/>
      <c r="T76" s="54">
        <f t="shared" si="17"/>
        <v>28175.349011250357</v>
      </c>
      <c r="U76" s="55">
        <v>0</v>
      </c>
      <c r="V76" s="56">
        <f t="shared" si="18"/>
        <v>0</v>
      </c>
      <c r="W76" s="34">
        <f t="shared" si="19"/>
        <v>28175.349011250357</v>
      </c>
      <c r="X76" s="35"/>
      <c r="Y76" s="34">
        <f t="shared" si="20"/>
        <v>7043.8372528125892</v>
      </c>
      <c r="Z76" s="34">
        <f t="shared" si="21"/>
        <v>7043.8372528125892</v>
      </c>
      <c r="AA76" s="34">
        <f t="shared" si="22"/>
        <v>7043.8372528125892</v>
      </c>
      <c r="AB76" s="34">
        <f t="shared" si="23"/>
        <v>7043.8372528125892</v>
      </c>
    </row>
    <row r="77" spans="2:28" x14ac:dyDescent="0.35">
      <c r="B77">
        <v>957</v>
      </c>
      <c r="C77" s="7">
        <v>6</v>
      </c>
      <c r="D77" s="12" t="s">
        <v>94</v>
      </c>
      <c r="E77" s="40">
        <v>78.485820927796993</v>
      </c>
      <c r="F77" s="2">
        <v>42477.919999999998</v>
      </c>
      <c r="G77" s="2">
        <v>0</v>
      </c>
      <c r="H77" s="2">
        <v>42477.919999999998</v>
      </c>
      <c r="I77" s="33">
        <f t="shared" ref="I77:I108" si="24">IFERROR(H77/E77,"n.a.")</f>
        <v>541.21775752435008</v>
      </c>
      <c r="J77">
        <v>366</v>
      </c>
      <c r="K77" s="67" t="str">
        <f t="shared" si="11"/>
        <v>-</v>
      </c>
      <c r="L77" s="43">
        <f t="shared" si="12"/>
        <v>42477.919999999998</v>
      </c>
      <c r="M77" s="43">
        <f t="shared" ref="M77:M108" si="25">L77*(E$8/L$11)</f>
        <v>21654.837877417944</v>
      </c>
      <c r="N77" s="34"/>
      <c r="O77" s="34">
        <f>IFERROR(INDEX('Revised 2023 MFAM (2021 PYAs)'!Y$13:Y$258,MATCH(B77,'Revised 2023 MFAM (2021 PYAs)'!B$13:B$258,0)),0)</f>
        <v>26.135381722880993</v>
      </c>
      <c r="P77" s="34">
        <f>IFERROR(INDEX('Revised 2020 MFAM(2020 PYAs)'!W$20:W$269,MATCH(B77,'Revised 2020 MFAM(2020 PYAs)'!B$20:B$269,0)),0)</f>
        <v>-7.6515566873458738</v>
      </c>
      <c r="Q77" s="34">
        <f t="shared" ref="Q77:Q108" si="26">-Q$9*(M77/E$8)</f>
        <v>9.2402108249358363</v>
      </c>
      <c r="R77" s="34">
        <f t="shared" ref="R77:R108" si="27">SUM(O77:Q77)</f>
        <v>27.724035860470956</v>
      </c>
      <c r="S77" s="34"/>
      <c r="T77" s="54">
        <f t="shared" ref="T77:T108" si="28">M77+R77</f>
        <v>21682.561913278416</v>
      </c>
      <c r="U77" s="55">
        <v>0</v>
      </c>
      <c r="V77" s="56">
        <f t="shared" ref="V77:V108" si="29">-$U$11*U77*T77</f>
        <v>0</v>
      </c>
      <c r="W77" s="34">
        <f t="shared" ref="W77:W108" si="30">T77+V77</f>
        <v>21682.561913278416</v>
      </c>
      <c r="X77" s="35"/>
      <c r="Y77" s="34">
        <f t="shared" ref="Y77:Y108" si="31">IF(J77&gt;AB$10,W77/4,
IF(J77&gt;AA$10,W77/3,
IF(J77&gt;Z$10,W77/2,
W77)))</f>
        <v>5420.640478319604</v>
      </c>
      <c r="Z77" s="34">
        <f t="shared" ref="Z77:Z108" si="32">IF(J77&gt;AB$10,W77/4,
IF(J77&gt;AA$10,W77/3,
IF(J77&gt;Z$10,W77/2,0)))</f>
        <v>5420.640478319604</v>
      </c>
      <c r="AA77" s="34">
        <f t="shared" ref="AA77:AA108" si="33">IF(J77&gt;AB$10,W77/4,
IF(J77&gt;AA$10,W77/3,0))</f>
        <v>5420.640478319604</v>
      </c>
      <c r="AB77" s="34">
        <f t="shared" ref="AB77:AB108" si="34">IF(J77&gt;AB$10,W77/4,0)</f>
        <v>5420.640478319604</v>
      </c>
    </row>
    <row r="78" spans="2:28" x14ac:dyDescent="0.35">
      <c r="B78">
        <v>959</v>
      </c>
      <c r="C78" s="7">
        <v>6</v>
      </c>
      <c r="D78" s="12" t="s">
        <v>95</v>
      </c>
      <c r="E78" s="40">
        <v>242.18896169433989</v>
      </c>
      <c r="F78" s="2">
        <v>116847.69</v>
      </c>
      <c r="G78" s="2">
        <v>0</v>
      </c>
      <c r="H78" s="2">
        <v>116847.69</v>
      </c>
      <c r="I78" s="33">
        <f t="shared" si="24"/>
        <v>482.464969429409</v>
      </c>
      <c r="J78">
        <v>366</v>
      </c>
      <c r="K78" s="67" t="str">
        <f t="shared" ref="K78:K141" si="35">IF(J78=366,"-",J78+$Y$9)</f>
        <v>-</v>
      </c>
      <c r="L78" s="43">
        <f t="shared" ref="L78:L141" si="36">H78*J78/366</f>
        <v>116847.69</v>
      </c>
      <c r="M78" s="43">
        <f t="shared" si="25"/>
        <v>59567.836261775294</v>
      </c>
      <c r="N78" s="34"/>
      <c r="O78" s="34">
        <f>IFERROR(INDEX('Revised 2023 MFAM (2021 PYAs)'!Y$13:Y$258,MATCH(B78,'Revised 2023 MFAM (2021 PYAs)'!B$13:B$258,0)),0)</f>
        <v>80.558714388345834</v>
      </c>
      <c r="P78" s="34">
        <f>IFERROR(INDEX('Revised 2020 MFAM(2020 PYAs)'!W$20:W$269,MATCH(B78,'Revised 2020 MFAM(2020 PYAs)'!B$20:B$269,0)),0)</f>
        <v>-23.303218326967908</v>
      </c>
      <c r="Q78" s="34">
        <f t="shared" si="26"/>
        <v>25.417847437133151</v>
      </c>
      <c r="R78" s="34">
        <f t="shared" si="27"/>
        <v>82.673343498511073</v>
      </c>
      <c r="S78" s="34"/>
      <c r="T78" s="54">
        <f t="shared" si="28"/>
        <v>59650.509605273808</v>
      </c>
      <c r="U78" s="55">
        <v>0</v>
      </c>
      <c r="V78" s="56">
        <f t="shared" si="29"/>
        <v>0</v>
      </c>
      <c r="W78" s="34">
        <f t="shared" si="30"/>
        <v>59650.509605273808</v>
      </c>
      <c r="X78" s="35"/>
      <c r="Y78" s="34">
        <f t="shared" si="31"/>
        <v>14912.627401318452</v>
      </c>
      <c r="Z78" s="34">
        <f t="shared" si="32"/>
        <v>14912.627401318452</v>
      </c>
      <c r="AA78" s="34">
        <f t="shared" si="33"/>
        <v>14912.627401318452</v>
      </c>
      <c r="AB78" s="34">
        <f t="shared" si="34"/>
        <v>14912.627401318452</v>
      </c>
    </row>
    <row r="79" spans="2:28" x14ac:dyDescent="0.35">
      <c r="B79">
        <v>970</v>
      </c>
      <c r="C79" s="7">
        <v>6</v>
      </c>
      <c r="D79" s="12" t="s">
        <v>96</v>
      </c>
      <c r="E79" s="40">
        <v>148.60622198730672</v>
      </c>
      <c r="F79" s="2">
        <v>97424.3</v>
      </c>
      <c r="G79" s="2">
        <v>600</v>
      </c>
      <c r="H79" s="2">
        <v>96824.3</v>
      </c>
      <c r="I79" s="33">
        <f t="shared" si="24"/>
        <v>651.54943517957338</v>
      </c>
      <c r="J79">
        <v>366</v>
      </c>
      <c r="K79" s="67" t="str">
        <f t="shared" si="35"/>
        <v>-</v>
      </c>
      <c r="L79" s="43">
        <f t="shared" si="36"/>
        <v>96824.300000000017</v>
      </c>
      <c r="M79" s="43">
        <f t="shared" si="25"/>
        <v>49360.103298242444</v>
      </c>
      <c r="N79" s="34"/>
      <c r="O79" s="34">
        <f>IFERROR(INDEX('Revised 2023 MFAM (2021 PYAs)'!Y$13:Y$258,MATCH(B79,'Revised 2023 MFAM (2021 PYAs)'!B$13:B$258,0)),0)</f>
        <v>46.603761123100412</v>
      </c>
      <c r="P79" s="34">
        <f>IFERROR(INDEX('Revised 2020 MFAM(2020 PYAs)'!W$20:W$269,MATCH(B79,'Revised 2020 MFAM(2020 PYAs)'!B$20:B$269,0)),0)</f>
        <v>-13.430670062807621</v>
      </c>
      <c r="Q79" s="34">
        <f t="shared" si="26"/>
        <v>21.06216464875952</v>
      </c>
      <c r="R79" s="34">
        <f t="shared" si="27"/>
        <v>54.235255709052311</v>
      </c>
      <c r="S79" s="34"/>
      <c r="T79" s="54">
        <f t="shared" si="28"/>
        <v>49414.338553951493</v>
      </c>
      <c r="U79" s="55">
        <v>0</v>
      </c>
      <c r="V79" s="56">
        <f t="shared" si="29"/>
        <v>0</v>
      </c>
      <c r="W79" s="34">
        <f t="shared" si="30"/>
        <v>49414.338553951493</v>
      </c>
      <c r="X79" s="35"/>
      <c r="Y79" s="34">
        <f t="shared" si="31"/>
        <v>12353.584638487873</v>
      </c>
      <c r="Z79" s="34">
        <f t="shared" si="32"/>
        <v>12353.584638487873</v>
      </c>
      <c r="AA79" s="34">
        <f t="shared" si="33"/>
        <v>12353.584638487873</v>
      </c>
      <c r="AB79" s="34">
        <f t="shared" si="34"/>
        <v>12353.584638487873</v>
      </c>
    </row>
    <row r="80" spans="2:28" x14ac:dyDescent="0.35">
      <c r="B80">
        <v>980</v>
      </c>
      <c r="C80" s="7">
        <v>6</v>
      </c>
      <c r="D80" s="12" t="s">
        <v>97</v>
      </c>
      <c r="E80" s="40">
        <v>36.875010757739695</v>
      </c>
      <c r="F80" s="2">
        <v>46936.86</v>
      </c>
      <c r="G80" s="2">
        <v>0</v>
      </c>
      <c r="H80" s="2">
        <v>46936.86</v>
      </c>
      <c r="I80" s="33">
        <f t="shared" si="24"/>
        <v>1272.86362866073</v>
      </c>
      <c r="J80">
        <v>366</v>
      </c>
      <c r="K80" s="67" t="str">
        <f t="shared" si="35"/>
        <v>-</v>
      </c>
      <c r="L80" s="43">
        <f t="shared" si="36"/>
        <v>46936.860000000008</v>
      </c>
      <c r="M80" s="43">
        <f t="shared" si="25"/>
        <v>23927.962898726288</v>
      </c>
      <c r="N80" s="34"/>
      <c r="O80" s="34">
        <f>IFERROR(INDEX('Revised 2023 MFAM (2021 PYAs)'!Y$13:Y$258,MATCH(B80,'Revised 2023 MFAM (2021 PYAs)'!B$13:B$258,0)),0)</f>
        <v>27.766441249626951</v>
      </c>
      <c r="P80" s="34">
        <f>IFERROR(INDEX('Revised 2020 MFAM(2020 PYAs)'!W$20:W$269,MATCH(B80,'Revised 2020 MFAM(2020 PYAs)'!B$20:B$269,0)),0)</f>
        <v>-7.3229719717746775</v>
      </c>
      <c r="Q80" s="34">
        <f t="shared" si="26"/>
        <v>10.210162876630918</v>
      </c>
      <c r="R80" s="34">
        <f t="shared" si="27"/>
        <v>30.653632154483191</v>
      </c>
      <c r="S80" s="34"/>
      <c r="T80" s="54">
        <f t="shared" si="28"/>
        <v>23958.616530880772</v>
      </c>
      <c r="U80" s="55">
        <v>1</v>
      </c>
      <c r="V80" s="56">
        <f t="shared" si="29"/>
        <v>-2395.8616530880772</v>
      </c>
      <c r="W80" s="34">
        <f t="shared" si="30"/>
        <v>21562.754877792693</v>
      </c>
      <c r="X80" s="35"/>
      <c r="Y80" s="34">
        <f t="shared" si="31"/>
        <v>5390.6887194481733</v>
      </c>
      <c r="Z80" s="34">
        <f t="shared" si="32"/>
        <v>5390.6887194481733</v>
      </c>
      <c r="AA80" s="34">
        <f t="shared" si="33"/>
        <v>5390.6887194481733</v>
      </c>
      <c r="AB80" s="34">
        <f t="shared" si="34"/>
        <v>5390.6887194481733</v>
      </c>
    </row>
    <row r="81" spans="2:28" x14ac:dyDescent="0.35">
      <c r="B81">
        <v>986</v>
      </c>
      <c r="C81" s="7">
        <v>6</v>
      </c>
      <c r="D81" s="12" t="s">
        <v>98</v>
      </c>
      <c r="E81" s="40">
        <v>12.189378435111168</v>
      </c>
      <c r="F81" s="2">
        <v>61639.61</v>
      </c>
      <c r="G81" s="2">
        <v>0</v>
      </c>
      <c r="H81" s="2">
        <v>61639.61</v>
      </c>
      <c r="I81" s="33">
        <f t="shared" si="24"/>
        <v>5056.8296265582176</v>
      </c>
      <c r="J81">
        <v>366</v>
      </c>
      <c r="K81" s="67" t="str">
        <f t="shared" si="35"/>
        <v>-</v>
      </c>
      <c r="L81" s="43">
        <f t="shared" si="36"/>
        <v>61639.610000000008</v>
      </c>
      <c r="M81" s="43">
        <f t="shared" si="25"/>
        <v>31423.284411696008</v>
      </c>
      <c r="N81" s="34"/>
      <c r="O81" s="34">
        <f>IFERROR(INDEX('Revised 2023 MFAM (2021 PYAs)'!Y$13:Y$258,MATCH(B81,'Revised 2023 MFAM (2021 PYAs)'!B$13:B$258,0)),0)</f>
        <v>27.692988487498951</v>
      </c>
      <c r="P81" s="34">
        <f>IFERROR(INDEX('Revised 2020 MFAM(2020 PYAs)'!W$20:W$269,MATCH(B81,'Revised 2020 MFAM(2020 PYAs)'!B$20:B$269,0)),0)</f>
        <v>-7.9643998064966581</v>
      </c>
      <c r="Q81" s="34">
        <f t="shared" si="26"/>
        <v>13.408448237739121</v>
      </c>
      <c r="R81" s="34">
        <f t="shared" si="27"/>
        <v>33.137036918741416</v>
      </c>
      <c r="S81" s="34"/>
      <c r="T81" s="54">
        <f t="shared" si="28"/>
        <v>31456.42144861475</v>
      </c>
      <c r="U81" s="55">
        <v>0</v>
      </c>
      <c r="V81" s="56">
        <f t="shared" si="29"/>
        <v>0</v>
      </c>
      <c r="W81" s="34">
        <f t="shared" si="30"/>
        <v>31456.42144861475</v>
      </c>
      <c r="X81" s="35"/>
      <c r="Y81" s="34">
        <f t="shared" si="31"/>
        <v>7864.1053621536876</v>
      </c>
      <c r="Z81" s="34">
        <f t="shared" si="32"/>
        <v>7864.1053621536876</v>
      </c>
      <c r="AA81" s="34">
        <f t="shared" si="33"/>
        <v>7864.1053621536876</v>
      </c>
      <c r="AB81" s="34">
        <f t="shared" si="34"/>
        <v>7864.1053621536876</v>
      </c>
    </row>
    <row r="82" spans="2:28" x14ac:dyDescent="0.35">
      <c r="B82">
        <v>988</v>
      </c>
      <c r="C82" s="7">
        <v>6</v>
      </c>
      <c r="D82" s="12" t="s">
        <v>99</v>
      </c>
      <c r="E82" s="40">
        <v>69.020457071318646</v>
      </c>
      <c r="F82" s="2">
        <v>135404.57999999999</v>
      </c>
      <c r="G82" s="2">
        <v>0</v>
      </c>
      <c r="H82" s="2">
        <v>135404.57999999999</v>
      </c>
      <c r="I82" s="33">
        <f t="shared" si="24"/>
        <v>1961.8035832490477</v>
      </c>
      <c r="J82">
        <v>366</v>
      </c>
      <c r="K82" s="67" t="str">
        <f t="shared" si="35"/>
        <v>-</v>
      </c>
      <c r="L82" s="43">
        <f t="shared" si="36"/>
        <v>135404.57999999999</v>
      </c>
      <c r="M82" s="43">
        <f t="shared" si="25"/>
        <v>69027.961532953312</v>
      </c>
      <c r="N82" s="34"/>
      <c r="O82" s="34">
        <f>IFERROR(INDEX('Revised 2023 MFAM (2021 PYAs)'!Y$13:Y$258,MATCH(B82,'Revised 2023 MFAM (2021 PYAs)'!B$13:B$258,0)),0)</f>
        <v>81.102989027553122</v>
      </c>
      <c r="P82" s="34">
        <f>IFERROR(INDEX('Revised 2020 MFAM(2020 PYAs)'!W$20:W$269,MATCH(B82,'Revised 2020 MFAM(2020 PYAs)'!B$20:B$269,0)),0)</f>
        <v>-23.933361869618238</v>
      </c>
      <c r="Q82" s="34">
        <f t="shared" si="26"/>
        <v>29.454522864158378</v>
      </c>
      <c r="R82" s="34">
        <f t="shared" si="27"/>
        <v>86.624150022093261</v>
      </c>
      <c r="S82" s="34"/>
      <c r="T82" s="54">
        <f t="shared" si="28"/>
        <v>69114.585682975405</v>
      </c>
      <c r="U82" s="55">
        <v>0</v>
      </c>
      <c r="V82" s="56">
        <f t="shared" si="29"/>
        <v>0</v>
      </c>
      <c r="W82" s="34">
        <f t="shared" si="30"/>
        <v>69114.585682975405</v>
      </c>
      <c r="X82" s="35"/>
      <c r="Y82" s="34">
        <f t="shared" si="31"/>
        <v>17278.646420743851</v>
      </c>
      <c r="Z82" s="34">
        <f t="shared" si="32"/>
        <v>17278.646420743851</v>
      </c>
      <c r="AA82" s="34">
        <f t="shared" si="33"/>
        <v>17278.646420743851</v>
      </c>
      <c r="AB82" s="34">
        <f t="shared" si="34"/>
        <v>17278.646420743851</v>
      </c>
    </row>
    <row r="83" spans="2:28" x14ac:dyDescent="0.35">
      <c r="B83">
        <v>989</v>
      </c>
      <c r="C83" s="7">
        <v>6</v>
      </c>
      <c r="D83" s="12" t="s">
        <v>100</v>
      </c>
      <c r="E83" s="40">
        <v>191.2333633180555</v>
      </c>
      <c r="F83" s="2">
        <v>334687.49</v>
      </c>
      <c r="G83" s="2">
        <v>28367.34</v>
      </c>
      <c r="H83" s="2">
        <v>306320.14999999997</v>
      </c>
      <c r="I83" s="33">
        <f t="shared" si="24"/>
        <v>1601.8133273665978</v>
      </c>
      <c r="J83">
        <v>366</v>
      </c>
      <c r="K83" s="67" t="str">
        <f t="shared" si="35"/>
        <v>-</v>
      </c>
      <c r="L83" s="43">
        <f t="shared" si="36"/>
        <v>306320.14999999997</v>
      </c>
      <c r="M83" s="43">
        <f t="shared" si="25"/>
        <v>156159.08657571618</v>
      </c>
      <c r="N83" s="34"/>
      <c r="O83" s="34">
        <f>IFERROR(INDEX('Revised 2023 MFAM (2021 PYAs)'!Y$13:Y$258,MATCH(B83,'Revised 2023 MFAM (2021 PYAs)'!B$13:B$258,0)),0)</f>
        <v>-3664.0683119867463</v>
      </c>
      <c r="P83" s="34">
        <f>IFERROR(INDEX('Revised 2020 MFAM(2020 PYAs)'!W$20:W$269,MATCH(B83,'Revised 2020 MFAM(2020 PYAs)'!B$20:B$269,0)),0)</f>
        <v>-31.406737770608743</v>
      </c>
      <c r="Q83" s="34">
        <f t="shared" si="26"/>
        <v>66.633742092973691</v>
      </c>
      <c r="R83" s="34">
        <f t="shared" si="27"/>
        <v>-3628.8413076643815</v>
      </c>
      <c r="S83" s="34"/>
      <c r="T83" s="54">
        <f t="shared" si="28"/>
        <v>152530.2452680518</v>
      </c>
      <c r="U83" s="55">
        <v>0</v>
      </c>
      <c r="V83" s="56">
        <f t="shared" si="29"/>
        <v>0</v>
      </c>
      <c r="W83" s="34">
        <f t="shared" si="30"/>
        <v>152530.2452680518</v>
      </c>
      <c r="X83" s="35"/>
      <c r="Y83" s="34">
        <f t="shared" si="31"/>
        <v>38132.561317012951</v>
      </c>
      <c r="Z83" s="34">
        <f t="shared" si="32"/>
        <v>38132.561317012951</v>
      </c>
      <c r="AA83" s="34">
        <f t="shared" si="33"/>
        <v>38132.561317012951</v>
      </c>
      <c r="AB83" s="34">
        <f t="shared" si="34"/>
        <v>38132.561317012951</v>
      </c>
    </row>
    <row r="84" spans="2:28" x14ac:dyDescent="0.35">
      <c r="B84">
        <v>39</v>
      </c>
      <c r="C84" s="7">
        <v>7</v>
      </c>
      <c r="D84" s="12" t="s">
        <v>101</v>
      </c>
      <c r="E84" s="40">
        <v>251.81</v>
      </c>
      <c r="F84" s="2">
        <v>213262.53</v>
      </c>
      <c r="G84" s="2">
        <v>417.1</v>
      </c>
      <c r="H84" s="2">
        <v>212845.43</v>
      </c>
      <c r="I84" s="33">
        <f t="shared" si="24"/>
        <v>845.26202295381438</v>
      </c>
      <c r="J84">
        <v>366</v>
      </c>
      <c r="K84" s="67" t="str">
        <f t="shared" si="35"/>
        <v>-</v>
      </c>
      <c r="L84" s="43">
        <f t="shared" si="36"/>
        <v>212845.43</v>
      </c>
      <c r="M84" s="43">
        <f t="shared" si="25"/>
        <v>108506.56716711434</v>
      </c>
      <c r="N84" s="34"/>
      <c r="O84" s="34">
        <f>IFERROR(INDEX('Revised 2023 MFAM (2021 PYAs)'!Y$13:Y$258,MATCH(B84,'Revised 2023 MFAM (2021 PYAs)'!B$13:B$258,0)),0)</f>
        <v>114.95113209115516</v>
      </c>
      <c r="P84" s="34">
        <f>IFERROR(INDEX('Revised 2020 MFAM(2020 PYAs)'!W$20:W$269,MATCH(B84,'Revised 2020 MFAM(2020 PYAs)'!B$20:B$269,0)),0)</f>
        <v>-22.892239055901882</v>
      </c>
      <c r="Q84" s="34">
        <f t="shared" si="26"/>
        <v>46.300210705329327</v>
      </c>
      <c r="R84" s="34">
        <f t="shared" si="27"/>
        <v>138.35910374058261</v>
      </c>
      <c r="S84" s="34"/>
      <c r="T84" s="54">
        <f t="shared" si="28"/>
        <v>108644.92627085492</v>
      </c>
      <c r="U84" s="55">
        <v>1</v>
      </c>
      <c r="V84" s="56">
        <f t="shared" si="29"/>
        <v>-10864.492627085492</v>
      </c>
      <c r="W84" s="34">
        <f t="shared" si="30"/>
        <v>97780.433643769429</v>
      </c>
      <c r="X84" s="35"/>
      <c r="Y84" s="34">
        <f t="shared" si="31"/>
        <v>24445.108410942357</v>
      </c>
      <c r="Z84" s="34">
        <f t="shared" si="32"/>
        <v>24445.108410942357</v>
      </c>
      <c r="AA84" s="34">
        <f t="shared" si="33"/>
        <v>24445.108410942357</v>
      </c>
      <c r="AB84" s="34">
        <f t="shared" si="34"/>
        <v>24445.108410942357</v>
      </c>
    </row>
    <row r="85" spans="2:28" x14ac:dyDescent="0.35">
      <c r="B85">
        <v>59</v>
      </c>
      <c r="C85" s="7">
        <v>7</v>
      </c>
      <c r="D85" s="12" t="s">
        <v>102</v>
      </c>
      <c r="E85" s="40">
        <v>201.34597997060382</v>
      </c>
      <c r="F85" s="2">
        <v>166449.59</v>
      </c>
      <c r="G85" s="2">
        <v>0</v>
      </c>
      <c r="H85" s="2">
        <v>166449.59</v>
      </c>
      <c r="I85" s="33">
        <f t="shared" si="24"/>
        <v>826.6844464652404</v>
      </c>
      <c r="J85">
        <v>366</v>
      </c>
      <c r="K85" s="67" t="str">
        <f t="shared" si="35"/>
        <v>-</v>
      </c>
      <c r="L85" s="43">
        <f t="shared" si="36"/>
        <v>166449.59</v>
      </c>
      <c r="M85" s="43">
        <f t="shared" si="25"/>
        <v>84854.411096698881</v>
      </c>
      <c r="N85" s="34"/>
      <c r="O85" s="34">
        <f>IFERROR(INDEX('Revised 2023 MFAM (2021 PYAs)'!Y$13:Y$258,MATCH(B85,'Revised 2023 MFAM (2021 PYAs)'!B$13:B$258,0)),0)</f>
        <v>96.044478416937636</v>
      </c>
      <c r="P85" s="34">
        <f>IFERROR(INDEX('Revised 2020 MFAM(2020 PYAs)'!W$20:W$269,MATCH(B85,'Revised 2020 MFAM(2020 PYAs)'!B$20:B$269,0)),0)</f>
        <v>-33.104853951052064</v>
      </c>
      <c r="Q85" s="34">
        <f t="shared" si="26"/>
        <v>36.207735767761982</v>
      </c>
      <c r="R85" s="34">
        <f t="shared" si="27"/>
        <v>99.147360233647561</v>
      </c>
      <c r="S85" s="34"/>
      <c r="T85" s="54">
        <f t="shared" si="28"/>
        <v>84953.558456932529</v>
      </c>
      <c r="U85" s="55">
        <v>0</v>
      </c>
      <c r="V85" s="56">
        <f t="shared" si="29"/>
        <v>0</v>
      </c>
      <c r="W85" s="34">
        <f t="shared" si="30"/>
        <v>84953.558456932529</v>
      </c>
      <c r="X85" s="35"/>
      <c r="Y85" s="34">
        <f t="shared" si="31"/>
        <v>21238.389614233132</v>
      </c>
      <c r="Z85" s="34">
        <f t="shared" si="32"/>
        <v>21238.389614233132</v>
      </c>
      <c r="AA85" s="34">
        <f t="shared" si="33"/>
        <v>21238.389614233132</v>
      </c>
      <c r="AB85" s="34">
        <f t="shared" si="34"/>
        <v>21238.389614233132</v>
      </c>
    </row>
    <row r="86" spans="2:28" x14ac:dyDescent="0.35">
      <c r="B86">
        <v>128</v>
      </c>
      <c r="C86" s="7">
        <v>7</v>
      </c>
      <c r="D86" s="12" t="s">
        <v>103</v>
      </c>
      <c r="E86" s="40">
        <v>153.91588097777665</v>
      </c>
      <c r="F86" s="2">
        <v>123367.79</v>
      </c>
      <c r="G86" s="2">
        <v>283.2</v>
      </c>
      <c r="H86" s="2">
        <v>123084.59</v>
      </c>
      <c r="I86" s="33">
        <f t="shared" si="24"/>
        <v>799.68739559611606</v>
      </c>
      <c r="J86">
        <v>181</v>
      </c>
      <c r="K86" s="67">
        <f t="shared" si="35"/>
        <v>45473</v>
      </c>
      <c r="L86" s="43">
        <f t="shared" si="36"/>
        <v>60869.701612021854</v>
      </c>
      <c r="M86" s="43">
        <f t="shared" si="25"/>
        <v>31030.79246947918</v>
      </c>
      <c r="N86" s="34"/>
      <c r="O86" s="34">
        <f>IFERROR(INDEX('Revised 2023 MFAM (2021 PYAs)'!Y$13:Y$258,MATCH(B86,'Revised 2023 MFAM (2021 PYAs)'!B$13:B$258,0)),0)</f>
        <v>77.718057300051441</v>
      </c>
      <c r="P86" s="34">
        <f>IFERROR(INDEX('Revised 2020 MFAM(2020 PYAs)'!W$20:W$269,MATCH(B86,'Revised 2020 MFAM(2020 PYAs)'!B$20:B$269,0)),0)</f>
        <v>-21.064329262866522</v>
      </c>
      <c r="Q86" s="34">
        <f t="shared" si="26"/>
        <v>13.240970267518247</v>
      </c>
      <c r="R86" s="34">
        <f t="shared" si="27"/>
        <v>69.894698304703169</v>
      </c>
      <c r="S86" s="34"/>
      <c r="T86" s="54">
        <f t="shared" si="28"/>
        <v>31100.687167783883</v>
      </c>
      <c r="U86" s="55">
        <v>0</v>
      </c>
      <c r="V86" s="56">
        <f t="shared" si="29"/>
        <v>0</v>
      </c>
      <c r="W86" s="34">
        <f t="shared" si="30"/>
        <v>31100.687167783883</v>
      </c>
      <c r="X86" s="35"/>
      <c r="Y86" s="34">
        <f t="shared" si="31"/>
        <v>15550.343583891941</v>
      </c>
      <c r="Z86" s="34">
        <f t="shared" si="32"/>
        <v>15550.343583891941</v>
      </c>
      <c r="AA86" s="34">
        <f t="shared" si="33"/>
        <v>0</v>
      </c>
      <c r="AB86" s="34">
        <f t="shared" si="34"/>
        <v>0</v>
      </c>
    </row>
    <row r="87" spans="2:28" x14ac:dyDescent="0.35">
      <c r="B87">
        <v>205</v>
      </c>
      <c r="C87" s="7">
        <v>7</v>
      </c>
      <c r="D87" s="12" t="s">
        <v>104</v>
      </c>
      <c r="E87" s="40">
        <v>541.49551167153493</v>
      </c>
      <c r="F87" s="2">
        <v>498331.08</v>
      </c>
      <c r="G87" s="2">
        <v>0</v>
      </c>
      <c r="H87" s="2">
        <v>498331.08</v>
      </c>
      <c r="I87" s="33">
        <f t="shared" si="24"/>
        <v>920.28663074548626</v>
      </c>
      <c r="J87">
        <v>366</v>
      </c>
      <c r="K87" s="67" t="str">
        <f t="shared" si="35"/>
        <v>-</v>
      </c>
      <c r="L87" s="43">
        <f t="shared" si="36"/>
        <v>498331.08</v>
      </c>
      <c r="M87" s="43">
        <f t="shared" si="25"/>
        <v>254044.42464881972</v>
      </c>
      <c r="N87" s="34"/>
      <c r="O87" s="34">
        <f>IFERROR(INDEX('Revised 2023 MFAM (2021 PYAs)'!Y$13:Y$258,MATCH(B87,'Revised 2023 MFAM (2021 PYAs)'!B$13:B$258,0)),0)</f>
        <v>279.51016212670947</v>
      </c>
      <c r="P87" s="34">
        <f>IFERROR(INDEX('Revised 2020 MFAM(2020 PYAs)'!W$20:W$269,MATCH(B87,'Revised 2020 MFAM(2020 PYAs)'!B$20:B$269,0)),0)</f>
        <v>-83.218910660245456</v>
      </c>
      <c r="Q87" s="34">
        <f t="shared" si="26"/>
        <v>108.40182946382419</v>
      </c>
      <c r="R87" s="34">
        <f t="shared" si="27"/>
        <v>304.6930809302882</v>
      </c>
      <c r="S87" s="34"/>
      <c r="T87" s="54">
        <f t="shared" si="28"/>
        <v>254349.11772975003</v>
      </c>
      <c r="U87" s="55">
        <v>0</v>
      </c>
      <c r="V87" s="56">
        <f t="shared" si="29"/>
        <v>0</v>
      </c>
      <c r="W87" s="34">
        <f t="shared" si="30"/>
        <v>254349.11772975003</v>
      </c>
      <c r="X87" s="35"/>
      <c r="Y87" s="34">
        <f t="shared" si="31"/>
        <v>63587.279432437506</v>
      </c>
      <c r="Z87" s="34">
        <f t="shared" si="32"/>
        <v>63587.279432437506</v>
      </c>
      <c r="AA87" s="34">
        <f t="shared" si="33"/>
        <v>63587.279432437506</v>
      </c>
      <c r="AB87" s="34">
        <f t="shared" si="34"/>
        <v>63587.279432437506</v>
      </c>
    </row>
    <row r="88" spans="2:28" x14ac:dyDescent="0.35">
      <c r="B88">
        <v>238</v>
      </c>
      <c r="C88" s="7">
        <v>7</v>
      </c>
      <c r="D88" s="12" t="s">
        <v>105</v>
      </c>
      <c r="E88" s="40">
        <v>42.637716377432859</v>
      </c>
      <c r="F88" s="2">
        <v>20550.79</v>
      </c>
      <c r="G88" s="2">
        <v>0</v>
      </c>
      <c r="H88" s="2">
        <v>20550.79</v>
      </c>
      <c r="I88" s="33">
        <f t="shared" si="24"/>
        <v>481.98617904586115</v>
      </c>
      <c r="J88">
        <v>366</v>
      </c>
      <c r="K88" s="67" t="str">
        <f t="shared" si="35"/>
        <v>-</v>
      </c>
      <c r="L88" s="43">
        <f t="shared" si="36"/>
        <v>20550.79</v>
      </c>
      <c r="M88" s="43">
        <f t="shared" si="25"/>
        <v>10476.596445938547</v>
      </c>
      <c r="N88" s="34"/>
      <c r="O88" s="34">
        <f>IFERROR(INDEX('Revised 2023 MFAM (2021 PYAs)'!Y$13:Y$258,MATCH(B88,'Revised 2023 MFAM (2021 PYAs)'!B$13:B$258,0)),0)</f>
        <v>11.792531115303063</v>
      </c>
      <c r="P88" s="34">
        <f>IFERROR(INDEX('Revised 2020 MFAM(2020 PYAs)'!W$20:W$269,MATCH(B88,'Revised 2020 MFAM(2020 PYAs)'!B$20:B$269,0)),0)</f>
        <v>-4.2320029770999099</v>
      </c>
      <c r="Q88" s="34">
        <f t="shared" si="26"/>
        <v>4.4704079724003236</v>
      </c>
      <c r="R88" s="34">
        <f t="shared" si="27"/>
        <v>12.030936110603477</v>
      </c>
      <c r="S88" s="34"/>
      <c r="T88" s="54">
        <f t="shared" si="28"/>
        <v>10488.62738204915</v>
      </c>
      <c r="U88" s="55">
        <v>0</v>
      </c>
      <c r="V88" s="56">
        <f t="shared" si="29"/>
        <v>0</v>
      </c>
      <c r="W88" s="34">
        <f t="shared" si="30"/>
        <v>10488.62738204915</v>
      </c>
      <c r="X88" s="35"/>
      <c r="Y88" s="34">
        <f t="shared" si="31"/>
        <v>2622.1568455122874</v>
      </c>
      <c r="Z88" s="34">
        <f t="shared" si="32"/>
        <v>2622.1568455122874</v>
      </c>
      <c r="AA88" s="34">
        <f t="shared" si="33"/>
        <v>2622.1568455122874</v>
      </c>
      <c r="AB88" s="34">
        <f t="shared" si="34"/>
        <v>2622.1568455122874</v>
      </c>
    </row>
    <row r="89" spans="2:28" x14ac:dyDescent="0.35">
      <c r="B89">
        <v>239</v>
      </c>
      <c r="C89" s="7">
        <v>7</v>
      </c>
      <c r="D89" s="12" t="s">
        <v>106</v>
      </c>
      <c r="E89" s="40">
        <v>2794.88</v>
      </c>
      <c r="F89" s="2">
        <v>1833598.93</v>
      </c>
      <c r="G89" s="2">
        <v>591144.57999999996</v>
      </c>
      <c r="H89" s="2">
        <v>1242454.3500000001</v>
      </c>
      <c r="I89" s="33">
        <f t="shared" si="24"/>
        <v>444.54658160636592</v>
      </c>
      <c r="J89">
        <v>366</v>
      </c>
      <c r="K89" s="67" t="str">
        <f t="shared" si="35"/>
        <v>-</v>
      </c>
      <c r="L89" s="43">
        <f t="shared" si="36"/>
        <v>1242454.3500000001</v>
      </c>
      <c r="M89" s="43">
        <f t="shared" si="25"/>
        <v>633391.36001345387</v>
      </c>
      <c r="N89" s="34"/>
      <c r="O89" s="34">
        <f>IFERROR(INDEX('Revised 2023 MFAM (2021 PYAs)'!Y$13:Y$258,MATCH(B89,'Revised 2023 MFAM (2021 PYAs)'!B$13:B$258,0)),0)</f>
        <v>-11374.940941186738</v>
      </c>
      <c r="P89" s="34">
        <f>IFERROR(INDEX('Revised 2020 MFAM(2020 PYAs)'!W$20:W$269,MATCH(B89,'Revised 2020 MFAM(2020 PYAs)'!B$20:B$269,0)),0)</f>
        <v>-288.65586879348848</v>
      </c>
      <c r="Q89" s="34">
        <f t="shared" si="26"/>
        <v>270.27076971656379</v>
      </c>
      <c r="R89" s="34">
        <f t="shared" si="27"/>
        <v>-11393.326040263662</v>
      </c>
      <c r="S89" s="34"/>
      <c r="T89" s="54">
        <f t="shared" si="28"/>
        <v>621998.03397319023</v>
      </c>
      <c r="U89" s="55">
        <v>0</v>
      </c>
      <c r="V89" s="56">
        <f t="shared" si="29"/>
        <v>0</v>
      </c>
      <c r="W89" s="34">
        <f t="shared" si="30"/>
        <v>621998.03397319023</v>
      </c>
      <c r="X89" s="35"/>
      <c r="Y89" s="34">
        <f t="shared" si="31"/>
        <v>155499.50849329756</v>
      </c>
      <c r="Z89" s="34">
        <f t="shared" si="32"/>
        <v>155499.50849329756</v>
      </c>
      <c r="AA89" s="34">
        <f t="shared" si="33"/>
        <v>155499.50849329756</v>
      </c>
      <c r="AB89" s="34">
        <f t="shared" si="34"/>
        <v>155499.50849329756</v>
      </c>
    </row>
    <row r="90" spans="2:28" x14ac:dyDescent="0.35">
      <c r="B90">
        <v>271</v>
      </c>
      <c r="C90" s="7">
        <v>7</v>
      </c>
      <c r="D90" s="12" t="s">
        <v>107</v>
      </c>
      <c r="E90" s="40">
        <v>612.54999999999995</v>
      </c>
      <c r="F90" s="2">
        <v>798422.88</v>
      </c>
      <c r="G90" s="2">
        <v>213948.4</v>
      </c>
      <c r="H90" s="2">
        <v>584474.48</v>
      </c>
      <c r="I90" s="33">
        <f t="shared" si="24"/>
        <v>954.16615786466411</v>
      </c>
      <c r="J90">
        <v>366</v>
      </c>
      <c r="K90" s="67" t="str">
        <f t="shared" si="35"/>
        <v>-</v>
      </c>
      <c r="L90" s="43">
        <f t="shared" si="36"/>
        <v>584474.48</v>
      </c>
      <c r="M90" s="43">
        <f t="shared" si="25"/>
        <v>297959.50714837632</v>
      </c>
      <c r="N90" s="34"/>
      <c r="O90" s="34">
        <f>IFERROR(INDEX('Revised 2023 MFAM (2021 PYAs)'!Y$13:Y$258,MATCH(B90,'Revised 2023 MFAM (2021 PYAs)'!B$13:B$258,0)),0)</f>
        <v>6465.9674394268077</v>
      </c>
      <c r="P90" s="34">
        <f>IFERROR(INDEX('Revised 2020 MFAM(2020 PYAs)'!W$20:W$269,MATCH(B90,'Revised 2020 MFAM(2020 PYAs)'!B$20:B$269,0)),0)</f>
        <v>-130.95052651589504</v>
      </c>
      <c r="Q90" s="34">
        <f t="shared" si="26"/>
        <v>127.14058072981786</v>
      </c>
      <c r="R90" s="34">
        <f t="shared" si="27"/>
        <v>6462.1574936407305</v>
      </c>
      <c r="S90" s="34"/>
      <c r="T90" s="54">
        <f t="shared" si="28"/>
        <v>304421.66464201704</v>
      </c>
      <c r="U90" s="55">
        <v>0</v>
      </c>
      <c r="V90" s="56">
        <f t="shared" si="29"/>
        <v>0</v>
      </c>
      <c r="W90" s="34">
        <f t="shared" si="30"/>
        <v>304421.66464201704</v>
      </c>
      <c r="X90" s="35"/>
      <c r="Y90" s="34">
        <f t="shared" si="31"/>
        <v>76105.416160504261</v>
      </c>
      <c r="Z90" s="34">
        <f t="shared" si="32"/>
        <v>76105.416160504261</v>
      </c>
      <c r="AA90" s="34">
        <f t="shared" si="33"/>
        <v>76105.416160504261</v>
      </c>
      <c r="AB90" s="34">
        <f t="shared" si="34"/>
        <v>76105.416160504261</v>
      </c>
    </row>
    <row r="91" spans="2:28" x14ac:dyDescent="0.35">
      <c r="B91">
        <v>282</v>
      </c>
      <c r="C91" s="7">
        <v>7</v>
      </c>
      <c r="D91" s="12" t="s">
        <v>108</v>
      </c>
      <c r="E91" s="40">
        <v>117.8376789498962</v>
      </c>
      <c r="F91" s="2">
        <v>71677.62</v>
      </c>
      <c r="G91" s="2">
        <v>0</v>
      </c>
      <c r="H91" s="2">
        <v>71677.62</v>
      </c>
      <c r="I91" s="33">
        <f t="shared" si="24"/>
        <v>608.27420090713804</v>
      </c>
      <c r="J91">
        <v>366</v>
      </c>
      <c r="K91" s="67" t="str">
        <f t="shared" si="35"/>
        <v>-</v>
      </c>
      <c r="L91" s="43">
        <f t="shared" si="36"/>
        <v>71677.62</v>
      </c>
      <c r="M91" s="43">
        <f t="shared" si="25"/>
        <v>36540.566029108064</v>
      </c>
      <c r="N91" s="34"/>
      <c r="O91" s="34">
        <f>IFERROR(INDEX('Revised 2023 MFAM (2021 PYAs)'!Y$13:Y$258,MATCH(B91,'Revised 2023 MFAM (2021 PYAs)'!B$13:B$258,0)),0)</f>
        <v>42.626239954108314</v>
      </c>
      <c r="P91" s="34">
        <f>IFERROR(INDEX('Revised 2020 MFAM(2020 PYAs)'!W$20:W$269,MATCH(B91,'Revised 2020 MFAM(2020 PYAs)'!B$20:B$269,0)),0)</f>
        <v>-11.801569338495028</v>
      </c>
      <c r="Q91" s="34">
        <f t="shared" si="26"/>
        <v>15.592013926991656</v>
      </c>
      <c r="R91" s="34">
        <f t="shared" si="27"/>
        <v>46.416684542604941</v>
      </c>
      <c r="S91" s="34"/>
      <c r="T91" s="54">
        <f t="shared" si="28"/>
        <v>36586.982713650672</v>
      </c>
      <c r="U91" s="55">
        <v>0</v>
      </c>
      <c r="V91" s="56">
        <f t="shared" si="29"/>
        <v>0</v>
      </c>
      <c r="W91" s="34">
        <f t="shared" si="30"/>
        <v>36586.982713650672</v>
      </c>
      <c r="X91" s="35"/>
      <c r="Y91" s="34">
        <f t="shared" si="31"/>
        <v>9146.745678412668</v>
      </c>
      <c r="Z91" s="34">
        <f t="shared" si="32"/>
        <v>9146.745678412668</v>
      </c>
      <c r="AA91" s="34">
        <f t="shared" si="33"/>
        <v>9146.745678412668</v>
      </c>
      <c r="AB91" s="34">
        <f t="shared" si="34"/>
        <v>9146.745678412668</v>
      </c>
    </row>
    <row r="92" spans="2:28" x14ac:dyDescent="0.35">
      <c r="B92">
        <v>290</v>
      </c>
      <c r="C92" s="7">
        <v>7</v>
      </c>
      <c r="D92" s="12" t="s">
        <v>109</v>
      </c>
      <c r="E92" s="40">
        <v>294.68607397108332</v>
      </c>
      <c r="F92" s="2">
        <v>299263.81</v>
      </c>
      <c r="G92" s="2">
        <v>67923.289999999994</v>
      </c>
      <c r="H92" s="2">
        <v>231340.52000000002</v>
      </c>
      <c r="I92" s="33">
        <f t="shared" si="24"/>
        <v>785.04055818633901</v>
      </c>
      <c r="J92">
        <v>366</v>
      </c>
      <c r="K92" s="67" t="str">
        <f t="shared" si="35"/>
        <v>-</v>
      </c>
      <c r="L92" s="43">
        <f t="shared" si="36"/>
        <v>231340.52000000002</v>
      </c>
      <c r="M92" s="43">
        <f t="shared" si="25"/>
        <v>117935.18738859068</v>
      </c>
      <c r="N92" s="34"/>
      <c r="O92" s="34">
        <f>IFERROR(INDEX('Revised 2023 MFAM (2021 PYAs)'!Y$13:Y$258,MATCH(B92,'Revised 2023 MFAM (2021 PYAs)'!B$13:B$258,0)),0)</f>
        <v>104.99134821325424</v>
      </c>
      <c r="P92" s="34">
        <f>IFERROR(INDEX('Revised 2020 MFAM(2020 PYAs)'!W$20:W$269,MATCH(B92,'Revised 2020 MFAM(2020 PYAs)'!B$20:B$269,0)),0)</f>
        <v>-39.859786409520893</v>
      </c>
      <c r="Q92" s="34">
        <f t="shared" si="26"/>
        <v>50.323442794522087</v>
      </c>
      <c r="R92" s="34">
        <f t="shared" si="27"/>
        <v>115.45500459825544</v>
      </c>
      <c r="S92" s="34"/>
      <c r="T92" s="54">
        <f t="shared" si="28"/>
        <v>118050.64239318894</v>
      </c>
      <c r="U92" s="55">
        <v>0</v>
      </c>
      <c r="V92" s="56">
        <f t="shared" si="29"/>
        <v>0</v>
      </c>
      <c r="W92" s="34">
        <f t="shared" si="30"/>
        <v>118050.64239318894</v>
      </c>
      <c r="X92" s="35"/>
      <c r="Y92" s="34">
        <f t="shared" si="31"/>
        <v>29512.660598297236</v>
      </c>
      <c r="Z92" s="34">
        <f t="shared" si="32"/>
        <v>29512.660598297236</v>
      </c>
      <c r="AA92" s="34">
        <f t="shared" si="33"/>
        <v>29512.660598297236</v>
      </c>
      <c r="AB92" s="34">
        <f t="shared" si="34"/>
        <v>29512.660598297236</v>
      </c>
    </row>
    <row r="93" spans="2:28" x14ac:dyDescent="0.35">
      <c r="B93">
        <v>296</v>
      </c>
      <c r="C93" s="7">
        <v>7</v>
      </c>
      <c r="D93" s="12" t="s">
        <v>110</v>
      </c>
      <c r="E93" s="40">
        <v>758.62000000000012</v>
      </c>
      <c r="F93" s="2">
        <v>1118069.21</v>
      </c>
      <c r="G93" s="2">
        <v>301334.17000000004</v>
      </c>
      <c r="H93" s="2">
        <v>816735.03999999992</v>
      </c>
      <c r="I93" s="33">
        <f t="shared" si="24"/>
        <v>1076.6062587329623</v>
      </c>
      <c r="J93">
        <v>366</v>
      </c>
      <c r="K93" s="67" t="str">
        <f t="shared" si="35"/>
        <v>-</v>
      </c>
      <c r="L93" s="43">
        <f t="shared" si="36"/>
        <v>816735.03999999992</v>
      </c>
      <c r="M93" s="43">
        <f t="shared" si="25"/>
        <v>416363.7221409725</v>
      </c>
      <c r="N93" s="34"/>
      <c r="O93" s="34">
        <f>IFERROR(INDEX('Revised 2023 MFAM (2021 PYAs)'!Y$13:Y$258,MATCH(B93,'Revised 2023 MFAM (2021 PYAs)'!B$13:B$258,0)),0)</f>
        <v>535.72414876078255</v>
      </c>
      <c r="P93" s="34">
        <f>IFERROR(INDEX('Revised 2020 MFAM(2020 PYAs)'!W$20:W$269,MATCH(B93,'Revised 2020 MFAM(2020 PYAs)'!B$20:B$269,0)),0)</f>
        <v>-139.47982901451178</v>
      </c>
      <c r="Q93" s="34">
        <f t="shared" si="26"/>
        <v>177.66415958484791</v>
      </c>
      <c r="R93" s="34">
        <f t="shared" si="27"/>
        <v>573.90847933111866</v>
      </c>
      <c r="S93" s="34"/>
      <c r="T93" s="54">
        <f t="shared" si="28"/>
        <v>416937.63062030362</v>
      </c>
      <c r="U93" s="55">
        <v>0</v>
      </c>
      <c r="V93" s="56">
        <f t="shared" si="29"/>
        <v>0</v>
      </c>
      <c r="W93" s="34">
        <f t="shared" si="30"/>
        <v>416937.63062030362</v>
      </c>
      <c r="X93" s="35"/>
      <c r="Y93" s="34">
        <f t="shared" si="31"/>
        <v>104234.40765507591</v>
      </c>
      <c r="Z93" s="34">
        <f t="shared" si="32"/>
        <v>104234.40765507591</v>
      </c>
      <c r="AA93" s="34">
        <f t="shared" si="33"/>
        <v>104234.40765507591</v>
      </c>
      <c r="AB93" s="34">
        <f t="shared" si="34"/>
        <v>104234.40765507591</v>
      </c>
    </row>
    <row r="94" spans="2:28" x14ac:dyDescent="0.35">
      <c r="B94">
        <v>301</v>
      </c>
      <c r="C94" s="7">
        <v>7</v>
      </c>
      <c r="D94" s="12" t="s">
        <v>111</v>
      </c>
      <c r="E94" s="40">
        <v>594.59616727150001</v>
      </c>
      <c r="F94" s="2">
        <v>524790.66</v>
      </c>
      <c r="G94" s="2">
        <v>150651.82</v>
      </c>
      <c r="H94" s="2">
        <v>374138.84</v>
      </c>
      <c r="I94" s="33">
        <f t="shared" si="24"/>
        <v>629.23183934544863</v>
      </c>
      <c r="J94">
        <v>366</v>
      </c>
      <c r="K94" s="67" t="str">
        <f t="shared" si="35"/>
        <v>-</v>
      </c>
      <c r="L94" s="43">
        <f t="shared" si="36"/>
        <v>374138.83999999997</v>
      </c>
      <c r="M94" s="43">
        <f t="shared" si="25"/>
        <v>190732.40695036884</v>
      </c>
      <c r="N94" s="34"/>
      <c r="O94" s="34">
        <f>IFERROR(INDEX('Revised 2023 MFAM (2021 PYAs)'!Y$13:Y$258,MATCH(B94,'Revised 2023 MFAM (2021 PYAs)'!B$13:B$258,0)),0)</f>
        <v>-76582.022654959001</v>
      </c>
      <c r="P94" s="34">
        <f>IFERROR(INDEX('Revised 2020 MFAM(2020 PYAs)'!W$20:W$269,MATCH(B94,'Revised 2020 MFAM(2020 PYAs)'!B$20:B$269,0)),0)</f>
        <v>-81.464457458496327</v>
      </c>
      <c r="Q94" s="34">
        <f t="shared" si="26"/>
        <v>81.386323986601425</v>
      </c>
      <c r="R94" s="34">
        <f t="shared" si="27"/>
        <v>-76582.100788430893</v>
      </c>
      <c r="S94" s="34"/>
      <c r="T94" s="54">
        <f t="shared" si="28"/>
        <v>114150.30616193794</v>
      </c>
      <c r="U94" s="55">
        <v>0</v>
      </c>
      <c r="V94" s="56">
        <f t="shared" si="29"/>
        <v>0</v>
      </c>
      <c r="W94" s="34">
        <f t="shared" si="30"/>
        <v>114150.30616193794</v>
      </c>
      <c r="X94" s="35"/>
      <c r="Y94" s="34">
        <f t="shared" si="31"/>
        <v>28537.576540484486</v>
      </c>
      <c r="Z94" s="34">
        <f t="shared" si="32"/>
        <v>28537.576540484486</v>
      </c>
      <c r="AA94" s="34">
        <f t="shared" si="33"/>
        <v>28537.576540484486</v>
      </c>
      <c r="AB94" s="34">
        <f t="shared" si="34"/>
        <v>28537.576540484486</v>
      </c>
    </row>
    <row r="95" spans="2:28" x14ac:dyDescent="0.35">
      <c r="B95">
        <v>321</v>
      </c>
      <c r="C95" s="7">
        <v>7</v>
      </c>
      <c r="D95" s="12" t="s">
        <v>112</v>
      </c>
      <c r="E95" s="40">
        <v>595.76</v>
      </c>
      <c r="F95" s="2">
        <v>457532.14</v>
      </c>
      <c r="G95" s="2">
        <v>0</v>
      </c>
      <c r="H95" s="2">
        <v>457532.14</v>
      </c>
      <c r="I95" s="33">
        <f t="shared" si="24"/>
        <v>767.98062978380563</v>
      </c>
      <c r="J95">
        <v>366</v>
      </c>
      <c r="K95" s="67" t="str">
        <f t="shared" si="35"/>
        <v>-</v>
      </c>
      <c r="L95" s="43">
        <f t="shared" si="36"/>
        <v>457532.14</v>
      </c>
      <c r="M95" s="43">
        <f t="shared" si="25"/>
        <v>233245.51473820023</v>
      </c>
      <c r="N95" s="34"/>
      <c r="O95" s="34">
        <f>IFERROR(INDEX('Revised 2023 MFAM (2021 PYAs)'!Y$13:Y$258,MATCH(B95,'Revised 2023 MFAM (2021 PYAs)'!B$13:B$258,0)),0)</f>
        <v>259.74645709930337</v>
      </c>
      <c r="P95" s="34">
        <f>IFERROR(INDEX('Revised 2020 MFAM(2020 PYAs)'!W$20:W$269,MATCH(B95,'Revised 2020 MFAM(2020 PYAs)'!B$20:B$269,0)),0)</f>
        <v>-77.719743305991869</v>
      </c>
      <c r="Q95" s="34">
        <f t="shared" si="26"/>
        <v>99.526846719049772</v>
      </c>
      <c r="R95" s="34">
        <f t="shared" si="27"/>
        <v>281.55356051236129</v>
      </c>
      <c r="S95" s="34"/>
      <c r="T95" s="54">
        <f t="shared" si="28"/>
        <v>233527.06829871261</v>
      </c>
      <c r="U95" s="55">
        <v>0</v>
      </c>
      <c r="V95" s="56">
        <f t="shared" si="29"/>
        <v>0</v>
      </c>
      <c r="W95" s="34">
        <f t="shared" si="30"/>
        <v>233527.06829871261</v>
      </c>
      <c r="X95" s="35"/>
      <c r="Y95" s="34">
        <f t="shared" si="31"/>
        <v>58381.767074678151</v>
      </c>
      <c r="Z95" s="34">
        <f t="shared" si="32"/>
        <v>58381.767074678151</v>
      </c>
      <c r="AA95" s="34">
        <f t="shared" si="33"/>
        <v>58381.767074678151</v>
      </c>
      <c r="AB95" s="34">
        <f t="shared" si="34"/>
        <v>58381.767074678151</v>
      </c>
    </row>
    <row r="96" spans="2:28" x14ac:dyDescent="0.35">
      <c r="B96">
        <v>325</v>
      </c>
      <c r="C96" s="7">
        <v>7</v>
      </c>
      <c r="D96" s="12" t="s">
        <v>113</v>
      </c>
      <c r="E96" s="40">
        <v>432.10344743335833</v>
      </c>
      <c r="F96" s="2">
        <v>384321.14</v>
      </c>
      <c r="G96" s="2">
        <v>213.06</v>
      </c>
      <c r="H96" s="2">
        <v>384108.08</v>
      </c>
      <c r="I96" s="33">
        <f t="shared" si="24"/>
        <v>888.92621033587</v>
      </c>
      <c r="J96">
        <v>366</v>
      </c>
      <c r="K96" s="67" t="str">
        <f t="shared" si="35"/>
        <v>-</v>
      </c>
      <c r="L96" s="43">
        <f t="shared" si="36"/>
        <v>384108.08</v>
      </c>
      <c r="M96" s="43">
        <f t="shared" si="25"/>
        <v>195814.63027865495</v>
      </c>
      <c r="N96" s="34"/>
      <c r="O96" s="34">
        <f>IFERROR(INDEX('Revised 2023 MFAM (2021 PYAs)'!Y$13:Y$258,MATCH(B96,'Revised 2023 MFAM (2021 PYAs)'!B$13:B$258,0)),0)</f>
        <v>231.61281351608341</v>
      </c>
      <c r="P96" s="34">
        <f>IFERROR(INDEX('Revised 2020 MFAM(2020 PYAs)'!W$20:W$269,MATCH(B96,'Revised 2020 MFAM(2020 PYAs)'!B$20:B$269,0)),0)</f>
        <v>-57.615153773484053</v>
      </c>
      <c r="Q96" s="34">
        <f t="shared" si="26"/>
        <v>83.554930155744927</v>
      </c>
      <c r="R96" s="34">
        <f t="shared" si="27"/>
        <v>257.55258989834431</v>
      </c>
      <c r="S96" s="34"/>
      <c r="T96" s="54">
        <f t="shared" si="28"/>
        <v>196072.1828685533</v>
      </c>
      <c r="U96" s="55">
        <v>0</v>
      </c>
      <c r="V96" s="56">
        <f t="shared" si="29"/>
        <v>0</v>
      </c>
      <c r="W96" s="34">
        <f t="shared" si="30"/>
        <v>196072.1828685533</v>
      </c>
      <c r="X96" s="35"/>
      <c r="Y96" s="34">
        <f t="shared" si="31"/>
        <v>49018.045717138324</v>
      </c>
      <c r="Z96" s="34">
        <f t="shared" si="32"/>
        <v>49018.045717138324</v>
      </c>
      <c r="AA96" s="34">
        <f t="shared" si="33"/>
        <v>49018.045717138324</v>
      </c>
      <c r="AB96" s="34">
        <f t="shared" si="34"/>
        <v>49018.045717138324</v>
      </c>
    </row>
    <row r="97" spans="2:28" x14ac:dyDescent="0.35">
      <c r="B97">
        <v>389</v>
      </c>
      <c r="C97" s="7">
        <v>7</v>
      </c>
      <c r="D97" s="12" t="s">
        <v>114</v>
      </c>
      <c r="E97" s="40">
        <v>731.83125375051668</v>
      </c>
      <c r="F97" s="2">
        <v>670359.93000000005</v>
      </c>
      <c r="G97" s="2">
        <v>518.5</v>
      </c>
      <c r="H97" s="2">
        <v>669841.43000000005</v>
      </c>
      <c r="I97" s="33">
        <f t="shared" si="24"/>
        <v>915.29492156446065</v>
      </c>
      <c r="J97">
        <v>366</v>
      </c>
      <c r="K97" s="67" t="str">
        <f t="shared" si="35"/>
        <v>-</v>
      </c>
      <c r="L97" s="43">
        <f t="shared" si="36"/>
        <v>669841.43000000005</v>
      </c>
      <c r="M97" s="43">
        <f t="shared" si="25"/>
        <v>341478.76285439124</v>
      </c>
      <c r="N97" s="34"/>
      <c r="O97" s="34">
        <f>IFERROR(INDEX('Revised 2023 MFAM (2021 PYAs)'!Y$13:Y$258,MATCH(B97,'Revised 2023 MFAM (2021 PYAs)'!B$13:B$258,0)),0)</f>
        <v>383.3147514971788</v>
      </c>
      <c r="P97" s="34">
        <f>IFERROR(INDEX('Revised 2020 MFAM(2020 PYAs)'!W$20:W$269,MATCH(B97,'Revised 2020 MFAM(2020 PYAs)'!B$20:B$269,0)),0)</f>
        <v>-113.40482852084097</v>
      </c>
      <c r="Q97" s="34">
        <f t="shared" si="26"/>
        <v>145.71043103043891</v>
      </c>
      <c r="R97" s="34">
        <f t="shared" si="27"/>
        <v>415.62035400677678</v>
      </c>
      <c r="S97" s="34"/>
      <c r="T97" s="54">
        <f t="shared" si="28"/>
        <v>341894.38320839801</v>
      </c>
      <c r="U97" s="55">
        <v>0</v>
      </c>
      <c r="V97" s="56">
        <f t="shared" si="29"/>
        <v>0</v>
      </c>
      <c r="W97" s="34">
        <f t="shared" si="30"/>
        <v>341894.38320839801</v>
      </c>
      <c r="X97" s="35"/>
      <c r="Y97" s="34">
        <f t="shared" si="31"/>
        <v>85473.595802099502</v>
      </c>
      <c r="Z97" s="34">
        <f t="shared" si="32"/>
        <v>85473.595802099502</v>
      </c>
      <c r="AA97" s="34">
        <f t="shared" si="33"/>
        <v>85473.595802099502</v>
      </c>
      <c r="AB97" s="34">
        <f t="shared" si="34"/>
        <v>85473.595802099502</v>
      </c>
    </row>
    <row r="98" spans="2:28" x14ac:dyDescent="0.35">
      <c r="B98">
        <v>434</v>
      </c>
      <c r="C98" s="7">
        <v>7</v>
      </c>
      <c r="D98" s="12" t="s">
        <v>115</v>
      </c>
      <c r="E98" s="40">
        <v>301.26605460174636</v>
      </c>
      <c r="F98" s="2">
        <v>137956.95000000001</v>
      </c>
      <c r="G98" s="2">
        <v>0</v>
      </c>
      <c r="H98" s="2">
        <v>137956.95000000001</v>
      </c>
      <c r="I98" s="33">
        <f t="shared" si="24"/>
        <v>457.92397747024603</v>
      </c>
      <c r="J98">
        <v>366</v>
      </c>
      <c r="K98" s="67" t="str">
        <f t="shared" si="35"/>
        <v>-</v>
      </c>
      <c r="L98" s="43">
        <f t="shared" si="36"/>
        <v>137956.95000000001</v>
      </c>
      <c r="M98" s="43">
        <f t="shared" si="25"/>
        <v>70329.135379346582</v>
      </c>
      <c r="N98" s="34"/>
      <c r="O98" s="34">
        <f>IFERROR(INDEX('Revised 2023 MFAM (2021 PYAs)'!Y$13:Y$258,MATCH(B98,'Revised 2023 MFAM (2021 PYAs)'!B$13:B$258,0)),0)</f>
        <v>91.748149636754533</v>
      </c>
      <c r="P98" s="34">
        <f>IFERROR(INDEX('Revised 2020 MFAM(2020 PYAs)'!W$20:W$269,MATCH(B98,'Revised 2020 MFAM(2020 PYAs)'!B$20:B$269,0)),0)</f>
        <v>-24.993298424218665</v>
      </c>
      <c r="Q98" s="34">
        <f t="shared" si="26"/>
        <v>30.009739242531936</v>
      </c>
      <c r="R98" s="34">
        <f t="shared" si="27"/>
        <v>96.764590455067804</v>
      </c>
      <c r="S98" s="34"/>
      <c r="T98" s="54">
        <f t="shared" si="28"/>
        <v>70425.899969801656</v>
      </c>
      <c r="U98" s="55">
        <v>0</v>
      </c>
      <c r="V98" s="56">
        <f t="shared" si="29"/>
        <v>0</v>
      </c>
      <c r="W98" s="34">
        <f t="shared" si="30"/>
        <v>70425.899969801656</v>
      </c>
      <c r="X98" s="35"/>
      <c r="Y98" s="34">
        <f t="shared" si="31"/>
        <v>17606.474992450414</v>
      </c>
      <c r="Z98" s="34">
        <f t="shared" si="32"/>
        <v>17606.474992450414</v>
      </c>
      <c r="AA98" s="34">
        <f t="shared" si="33"/>
        <v>17606.474992450414</v>
      </c>
      <c r="AB98" s="34">
        <f t="shared" si="34"/>
        <v>17606.474992450414</v>
      </c>
    </row>
    <row r="99" spans="2:28" x14ac:dyDescent="0.35">
      <c r="B99">
        <v>502</v>
      </c>
      <c r="C99" s="7">
        <v>7</v>
      </c>
      <c r="D99" s="12" t="s">
        <v>116</v>
      </c>
      <c r="E99" s="40">
        <v>588.61566426879313</v>
      </c>
      <c r="F99" s="2">
        <v>860154.79</v>
      </c>
      <c r="G99" s="2">
        <v>265513.34999999998</v>
      </c>
      <c r="H99" s="2">
        <v>594641.44000000006</v>
      </c>
      <c r="I99" s="33">
        <f t="shared" si="24"/>
        <v>1010.2371990706235</v>
      </c>
      <c r="J99">
        <v>366</v>
      </c>
      <c r="K99" s="67" t="str">
        <f t="shared" si="35"/>
        <v>-</v>
      </c>
      <c r="L99" s="43">
        <f t="shared" si="36"/>
        <v>594641.44000000006</v>
      </c>
      <c r="M99" s="43">
        <f t="shared" si="25"/>
        <v>303142.52624408988</v>
      </c>
      <c r="N99" s="34"/>
      <c r="O99" s="34">
        <f>IFERROR(INDEX('Revised 2023 MFAM (2021 PYAs)'!Y$13:Y$258,MATCH(B99,'Revised 2023 MFAM (2021 PYAs)'!B$13:B$258,0)),0)</f>
        <v>622.86866818671115</v>
      </c>
      <c r="P99" s="34">
        <f>IFERROR(INDEX('Revised 2020 MFAM(2020 PYAs)'!W$20:W$269,MATCH(B99,'Revised 2020 MFAM(2020 PYAs)'!B$20:B$269,0)),0)</f>
        <v>-81.301033745083259</v>
      </c>
      <c r="Q99" s="34">
        <f t="shared" si="26"/>
        <v>129.35219687883574</v>
      </c>
      <c r="R99" s="34">
        <f t="shared" si="27"/>
        <v>670.91983132046357</v>
      </c>
      <c r="S99" s="34"/>
      <c r="T99" s="54">
        <f t="shared" si="28"/>
        <v>303813.44607541035</v>
      </c>
      <c r="U99" s="55">
        <v>0</v>
      </c>
      <c r="V99" s="56">
        <f t="shared" si="29"/>
        <v>0</v>
      </c>
      <c r="W99" s="34">
        <f t="shared" si="30"/>
        <v>303813.44607541035</v>
      </c>
      <c r="X99" s="35"/>
      <c r="Y99" s="34">
        <f t="shared" si="31"/>
        <v>75953.361518852587</v>
      </c>
      <c r="Z99" s="34">
        <f t="shared" si="32"/>
        <v>75953.361518852587</v>
      </c>
      <c r="AA99" s="34">
        <f t="shared" si="33"/>
        <v>75953.361518852587</v>
      </c>
      <c r="AB99" s="34">
        <f t="shared" si="34"/>
        <v>75953.361518852587</v>
      </c>
    </row>
    <row r="100" spans="2:28" x14ac:dyDescent="0.35">
      <c r="B100">
        <v>510</v>
      </c>
      <c r="C100" s="7">
        <v>7</v>
      </c>
      <c r="D100" s="12" t="s">
        <v>117</v>
      </c>
      <c r="E100" s="40">
        <v>506.86000000000007</v>
      </c>
      <c r="F100" s="2">
        <v>564343.67000000004</v>
      </c>
      <c r="G100" s="2">
        <v>83198.420000000013</v>
      </c>
      <c r="H100" s="2">
        <v>481145.25</v>
      </c>
      <c r="I100" s="33">
        <f t="shared" si="24"/>
        <v>949.26656275894709</v>
      </c>
      <c r="J100">
        <v>366</v>
      </c>
      <c r="K100" s="67" t="str">
        <f t="shared" si="35"/>
        <v>-</v>
      </c>
      <c r="L100" s="43">
        <f t="shared" si="36"/>
        <v>481145.25</v>
      </c>
      <c r="M100" s="43">
        <f t="shared" si="25"/>
        <v>245283.25266961579</v>
      </c>
      <c r="N100" s="34"/>
      <c r="O100" s="34">
        <f>IFERROR(INDEX('Revised 2023 MFAM (2021 PYAs)'!Y$13:Y$258,MATCH(B100,'Revised 2023 MFAM (2021 PYAs)'!B$13:B$258,0)),0)</f>
        <v>1492.3299699227791</v>
      </c>
      <c r="P100" s="34">
        <f>IFERROR(INDEX('Revised 2020 MFAM(2020 PYAs)'!W$20:W$269,MATCH(B100,'Revised 2020 MFAM(2020 PYAs)'!B$20:B$269,0)),0)</f>
        <v>-65.588619101035874</v>
      </c>
      <c r="Q100" s="34">
        <f t="shared" si="26"/>
        <v>104.66340035991543</v>
      </c>
      <c r="R100" s="34">
        <f t="shared" si="27"/>
        <v>1531.4047511816586</v>
      </c>
      <c r="S100" s="34"/>
      <c r="T100" s="54">
        <f t="shared" si="28"/>
        <v>246814.65742079745</v>
      </c>
      <c r="U100" s="55">
        <v>0</v>
      </c>
      <c r="V100" s="56">
        <f t="shared" si="29"/>
        <v>0</v>
      </c>
      <c r="W100" s="34">
        <f t="shared" si="30"/>
        <v>246814.65742079745</v>
      </c>
      <c r="X100" s="35"/>
      <c r="Y100" s="34">
        <f t="shared" si="31"/>
        <v>61703.664355199362</v>
      </c>
      <c r="Z100" s="34">
        <f t="shared" si="32"/>
        <v>61703.664355199362</v>
      </c>
      <c r="AA100" s="34">
        <f t="shared" si="33"/>
        <v>61703.664355199362</v>
      </c>
      <c r="AB100" s="34">
        <f t="shared" si="34"/>
        <v>61703.664355199362</v>
      </c>
    </row>
    <row r="101" spans="2:28" x14ac:dyDescent="0.35">
      <c r="B101">
        <v>531</v>
      </c>
      <c r="C101" s="7">
        <v>7</v>
      </c>
      <c r="D101" s="12" t="s">
        <v>118</v>
      </c>
      <c r="E101" s="40">
        <v>1867.3500000000001</v>
      </c>
      <c r="F101" s="2">
        <v>624989.64</v>
      </c>
      <c r="G101" s="2">
        <v>9646.77</v>
      </c>
      <c r="H101" s="2">
        <v>615342.87</v>
      </c>
      <c r="I101" s="33">
        <f t="shared" si="24"/>
        <v>329.52733552895813</v>
      </c>
      <c r="J101">
        <v>366</v>
      </c>
      <c r="K101" s="67" t="str">
        <f t="shared" si="35"/>
        <v>-</v>
      </c>
      <c r="L101" s="43">
        <f t="shared" si="36"/>
        <v>615342.87</v>
      </c>
      <c r="M101" s="43">
        <f t="shared" si="25"/>
        <v>313695.91752315243</v>
      </c>
      <c r="N101" s="34"/>
      <c r="O101" s="34">
        <f>IFERROR(INDEX('Revised 2023 MFAM (2021 PYAs)'!Y$13:Y$258,MATCH(B101,'Revised 2023 MFAM (2021 PYAs)'!B$13:B$258,0)),0)</f>
        <v>375.56172269815579</v>
      </c>
      <c r="P101" s="34">
        <f>IFERROR(INDEX('Revised 2020 MFAM(2020 PYAs)'!W$20:W$269,MATCH(B101,'Revised 2020 MFAM(2020 PYAs)'!B$20:B$269,0)),0)</f>
        <v>-111.84971797087928</v>
      </c>
      <c r="Q101" s="34">
        <f t="shared" si="26"/>
        <v>133.85537353102706</v>
      </c>
      <c r="R101" s="34">
        <f t="shared" si="27"/>
        <v>397.56737825830356</v>
      </c>
      <c r="S101" s="34"/>
      <c r="T101" s="54">
        <f t="shared" si="28"/>
        <v>314093.48490141076</v>
      </c>
      <c r="U101" s="55">
        <v>0</v>
      </c>
      <c r="V101" s="56">
        <f t="shared" si="29"/>
        <v>0</v>
      </c>
      <c r="W101" s="34">
        <f t="shared" si="30"/>
        <v>314093.48490141076</v>
      </c>
      <c r="X101" s="35"/>
      <c r="Y101" s="34">
        <f t="shared" si="31"/>
        <v>78523.37122535269</v>
      </c>
      <c r="Z101" s="34">
        <f t="shared" si="32"/>
        <v>78523.37122535269</v>
      </c>
      <c r="AA101" s="34">
        <f t="shared" si="33"/>
        <v>78523.37122535269</v>
      </c>
      <c r="AB101" s="34">
        <f t="shared" si="34"/>
        <v>78523.37122535269</v>
      </c>
    </row>
    <row r="102" spans="2:28" x14ac:dyDescent="0.35">
      <c r="B102">
        <v>604</v>
      </c>
      <c r="C102" s="7">
        <v>7</v>
      </c>
      <c r="D102" s="12" t="s">
        <v>119</v>
      </c>
      <c r="E102" s="40">
        <v>423.82354632666676</v>
      </c>
      <c r="F102" s="2">
        <v>319726.27</v>
      </c>
      <c r="G102" s="2">
        <v>1410</v>
      </c>
      <c r="H102" s="2">
        <v>318316.27</v>
      </c>
      <c r="I102" s="33">
        <f t="shared" si="24"/>
        <v>751.05848355733917</v>
      </c>
      <c r="J102">
        <v>366</v>
      </c>
      <c r="K102" s="67" t="str">
        <f t="shared" si="35"/>
        <v>-</v>
      </c>
      <c r="L102" s="43">
        <f t="shared" si="36"/>
        <v>318316.27</v>
      </c>
      <c r="M102" s="43">
        <f t="shared" si="25"/>
        <v>162274.59396774601</v>
      </c>
      <c r="N102" s="34"/>
      <c r="O102" s="34">
        <f>IFERROR(INDEX('Revised 2023 MFAM (2021 PYAs)'!Y$13:Y$258,MATCH(B102,'Revised 2023 MFAM (2021 PYAs)'!B$13:B$258,0)),0)</f>
        <v>145.98124776326586</v>
      </c>
      <c r="P102" s="34">
        <f>IFERROR(INDEX('Revised 2020 MFAM(2020 PYAs)'!W$20:W$269,MATCH(B102,'Revised 2020 MFAM(2020 PYAs)'!B$20:B$269,0)),0)</f>
        <v>-39.761941302873311</v>
      </c>
      <c r="Q102" s="34">
        <f t="shared" si="26"/>
        <v>69.243254938264371</v>
      </c>
      <c r="R102" s="34">
        <f t="shared" si="27"/>
        <v>175.46256139865693</v>
      </c>
      <c r="S102" s="34"/>
      <c r="T102" s="54">
        <f t="shared" si="28"/>
        <v>162450.05652914467</v>
      </c>
      <c r="U102" s="55">
        <v>0</v>
      </c>
      <c r="V102" s="56">
        <f t="shared" si="29"/>
        <v>0</v>
      </c>
      <c r="W102" s="34">
        <f t="shared" si="30"/>
        <v>162450.05652914467</v>
      </c>
      <c r="X102" s="35"/>
      <c r="Y102" s="34">
        <f t="shared" si="31"/>
        <v>40612.514132286167</v>
      </c>
      <c r="Z102" s="34">
        <f t="shared" si="32"/>
        <v>40612.514132286167</v>
      </c>
      <c r="AA102" s="34">
        <f t="shared" si="33"/>
        <v>40612.514132286167</v>
      </c>
      <c r="AB102" s="34">
        <f t="shared" si="34"/>
        <v>40612.514132286167</v>
      </c>
    </row>
    <row r="103" spans="2:28" x14ac:dyDescent="0.35">
      <c r="B103">
        <v>635</v>
      </c>
      <c r="C103" s="7">
        <v>7</v>
      </c>
      <c r="D103" s="12" t="s">
        <v>120</v>
      </c>
      <c r="E103" s="40">
        <v>62.140000000000008</v>
      </c>
      <c r="F103" s="2">
        <v>40570.629999999997</v>
      </c>
      <c r="G103" s="2">
        <v>0</v>
      </c>
      <c r="H103" s="2">
        <v>40570.629999999997</v>
      </c>
      <c r="I103" s="33">
        <f t="shared" si="24"/>
        <v>652.89073060830367</v>
      </c>
      <c r="J103">
        <v>366</v>
      </c>
      <c r="K103" s="67" t="str">
        <f t="shared" si="35"/>
        <v>-</v>
      </c>
      <c r="L103" s="43">
        <f t="shared" si="36"/>
        <v>40570.629999999997</v>
      </c>
      <c r="M103" s="43">
        <f t="shared" si="25"/>
        <v>20682.519653380125</v>
      </c>
      <c r="N103" s="34"/>
      <c r="O103" s="34">
        <f>IFERROR(INDEX('Revised 2023 MFAM (2021 PYAs)'!Y$13:Y$258,MATCH(B103,'Revised 2023 MFAM (2021 PYAs)'!B$13:B$258,0)),0)</f>
        <v>23.353847099737322</v>
      </c>
      <c r="P103" s="34">
        <f>IFERROR(INDEX('Revised 2020 MFAM(2020 PYAs)'!W$20:W$269,MATCH(B103,'Revised 2020 MFAM(2020 PYAs)'!B$20:B$269,0)),0)</f>
        <v>-6.906342470087111</v>
      </c>
      <c r="Q103" s="34">
        <f t="shared" si="26"/>
        <v>8.8253185302026687</v>
      </c>
      <c r="R103" s="34">
        <f t="shared" si="27"/>
        <v>25.27282315985288</v>
      </c>
      <c r="S103" s="34"/>
      <c r="T103" s="54">
        <f t="shared" si="28"/>
        <v>20707.792476539977</v>
      </c>
      <c r="U103" s="55">
        <v>0</v>
      </c>
      <c r="V103" s="56">
        <f t="shared" si="29"/>
        <v>0</v>
      </c>
      <c r="W103" s="34">
        <f t="shared" si="30"/>
        <v>20707.792476539977</v>
      </c>
      <c r="X103" s="35"/>
      <c r="Y103" s="34">
        <f t="shared" si="31"/>
        <v>5176.9481191349942</v>
      </c>
      <c r="Z103" s="34">
        <f t="shared" si="32"/>
        <v>5176.9481191349942</v>
      </c>
      <c r="AA103" s="34">
        <f t="shared" si="33"/>
        <v>5176.9481191349942</v>
      </c>
      <c r="AB103" s="34">
        <f t="shared" si="34"/>
        <v>5176.9481191349942</v>
      </c>
    </row>
    <row r="104" spans="2:28" x14ac:dyDescent="0.35">
      <c r="B104">
        <v>642</v>
      </c>
      <c r="C104" s="7">
        <v>7</v>
      </c>
      <c r="D104" s="12" t="s">
        <v>121</v>
      </c>
      <c r="E104" s="40">
        <v>48.6361908871678</v>
      </c>
      <c r="F104" s="2">
        <v>47363.69</v>
      </c>
      <c r="G104" s="2">
        <v>0</v>
      </c>
      <c r="H104" s="2">
        <v>47363.69</v>
      </c>
      <c r="I104" s="33">
        <f t="shared" si="24"/>
        <v>973.83633742782399</v>
      </c>
      <c r="J104">
        <v>91</v>
      </c>
      <c r="K104" s="67">
        <f t="shared" si="35"/>
        <v>45383</v>
      </c>
      <c r="L104" s="43">
        <f t="shared" si="36"/>
        <v>11776.218005464481</v>
      </c>
      <c r="M104" s="43">
        <f t="shared" si="25"/>
        <v>6003.4034556650477</v>
      </c>
      <c r="N104" s="34"/>
      <c r="O104" s="34">
        <f>IFERROR(INDEX('Revised 2023 MFAM (2021 PYAs)'!Y$13:Y$258,MATCH(B104,'Revised 2023 MFAM (2021 PYAs)'!B$13:B$258,0)),0)</f>
        <v>48.268762121195323</v>
      </c>
      <c r="P104" s="34">
        <f>IFERROR(INDEX('Revised 2020 MFAM(2020 PYAs)'!W$20:W$269,MATCH(B104,'Revised 2020 MFAM(2020 PYAs)'!B$20:B$269,0)),0)</f>
        <v>-13.863950228231261</v>
      </c>
      <c r="Q104" s="34">
        <f t="shared" si="26"/>
        <v>2.5616776219479958</v>
      </c>
      <c r="R104" s="34">
        <f t="shared" si="27"/>
        <v>36.966489514912055</v>
      </c>
      <c r="S104" s="34"/>
      <c r="T104" s="54">
        <f t="shared" si="28"/>
        <v>6040.3699451799594</v>
      </c>
      <c r="U104" s="55">
        <v>0</v>
      </c>
      <c r="V104" s="56">
        <f t="shared" si="29"/>
        <v>0</v>
      </c>
      <c r="W104" s="34">
        <f t="shared" si="30"/>
        <v>6040.3699451799594</v>
      </c>
      <c r="X104" s="35"/>
      <c r="Y104" s="34">
        <f t="shared" si="31"/>
        <v>6040.3699451799594</v>
      </c>
      <c r="Z104" s="34">
        <f t="shared" si="32"/>
        <v>0</v>
      </c>
      <c r="AA104" s="34">
        <f t="shared" si="33"/>
        <v>0</v>
      </c>
      <c r="AB104" s="34">
        <f t="shared" si="34"/>
        <v>0</v>
      </c>
    </row>
    <row r="105" spans="2:28" x14ac:dyDescent="0.35">
      <c r="B105">
        <v>643</v>
      </c>
      <c r="C105" s="7">
        <v>7</v>
      </c>
      <c r="D105" s="12" t="s">
        <v>122</v>
      </c>
      <c r="E105" s="40">
        <v>8.0098244789167623</v>
      </c>
      <c r="F105" s="2">
        <v>26683.26</v>
      </c>
      <c r="G105" s="2">
        <v>0</v>
      </c>
      <c r="H105" s="2">
        <v>26683.26</v>
      </c>
      <c r="I105" s="33">
        <f t="shared" si="24"/>
        <v>3331.3164439788829</v>
      </c>
      <c r="J105">
        <v>366</v>
      </c>
      <c r="K105" s="67" t="str">
        <f t="shared" si="35"/>
        <v>-</v>
      </c>
      <c r="L105" s="43">
        <f t="shared" si="36"/>
        <v>26683.260000000002</v>
      </c>
      <c r="M105" s="43">
        <f t="shared" si="25"/>
        <v>13602.871076102389</v>
      </c>
      <c r="N105" s="34"/>
      <c r="O105" s="34">
        <f>IFERROR(INDEX('Revised 2023 MFAM (2021 PYAs)'!Y$13:Y$258,MATCH(B105,'Revised 2023 MFAM (2021 PYAs)'!B$13:B$258,0)),0)</f>
        <v>24.401440377067047</v>
      </c>
      <c r="P105" s="34">
        <f>IFERROR(INDEX('Revised 2020 MFAM(2020 PYAs)'!W$20:W$269,MATCH(B105,'Revised 2020 MFAM(2020 PYAs)'!B$20:B$269,0)),0)</f>
        <v>-4.6910909526832256</v>
      </c>
      <c r="Q105" s="34">
        <f t="shared" si="26"/>
        <v>5.8044025671826072</v>
      </c>
      <c r="R105" s="34">
        <f t="shared" si="27"/>
        <v>25.514751991566428</v>
      </c>
      <c r="S105" s="34"/>
      <c r="T105" s="54">
        <f t="shared" si="28"/>
        <v>13628.385828093955</v>
      </c>
      <c r="U105" s="55">
        <v>0</v>
      </c>
      <c r="V105" s="56">
        <f t="shared" si="29"/>
        <v>0</v>
      </c>
      <c r="W105" s="34">
        <f t="shared" si="30"/>
        <v>13628.385828093955</v>
      </c>
      <c r="X105" s="35"/>
      <c r="Y105" s="34">
        <f t="shared" si="31"/>
        <v>3407.0964570234887</v>
      </c>
      <c r="Z105" s="34">
        <f t="shared" si="32"/>
        <v>3407.0964570234887</v>
      </c>
      <c r="AA105" s="34">
        <f t="shared" si="33"/>
        <v>3407.0964570234887</v>
      </c>
      <c r="AB105" s="34">
        <f t="shared" si="34"/>
        <v>3407.0964570234887</v>
      </c>
    </row>
    <row r="106" spans="2:28" x14ac:dyDescent="0.35">
      <c r="B106">
        <v>711</v>
      </c>
      <c r="C106" s="7">
        <v>7</v>
      </c>
      <c r="D106" s="12" t="s">
        <v>123</v>
      </c>
      <c r="E106" s="40">
        <v>465.80999999999995</v>
      </c>
      <c r="F106" s="2">
        <v>421879.48</v>
      </c>
      <c r="G106" s="2">
        <v>22351.4</v>
      </c>
      <c r="H106" s="2">
        <v>399528.07999999996</v>
      </c>
      <c r="I106" s="33">
        <f t="shared" si="24"/>
        <v>857.70610334685819</v>
      </c>
      <c r="J106">
        <v>366</v>
      </c>
      <c r="K106" s="67" t="str">
        <f t="shared" si="35"/>
        <v>-</v>
      </c>
      <c r="L106" s="43">
        <f t="shared" si="36"/>
        <v>399528.0799999999</v>
      </c>
      <c r="M106" s="43">
        <f t="shared" si="25"/>
        <v>203675.59899063007</v>
      </c>
      <c r="N106" s="34"/>
      <c r="O106" s="34">
        <f>IFERROR(INDEX('Revised 2023 MFAM (2021 PYAs)'!Y$13:Y$258,MATCH(B106,'Revised 2023 MFAM (2021 PYAs)'!B$13:B$258,0)),0)</f>
        <v>166.11446666083066</v>
      </c>
      <c r="P106" s="34">
        <f>IFERROR(INDEX('Revised 2020 MFAM(2020 PYAs)'!W$20:W$269,MATCH(B106,'Revised 2020 MFAM(2020 PYAs)'!B$20:B$269,0)),0)</f>
        <v>-40.260065275608213</v>
      </c>
      <c r="Q106" s="34">
        <f t="shared" si="26"/>
        <v>86.909238721713081</v>
      </c>
      <c r="R106" s="34">
        <f t="shared" si="27"/>
        <v>212.76364010693553</v>
      </c>
      <c r="S106" s="34"/>
      <c r="T106" s="54">
        <f t="shared" si="28"/>
        <v>203888.36263073701</v>
      </c>
      <c r="U106" s="55">
        <v>0</v>
      </c>
      <c r="V106" s="56">
        <f t="shared" si="29"/>
        <v>0</v>
      </c>
      <c r="W106" s="34">
        <f t="shared" si="30"/>
        <v>203888.36263073701</v>
      </c>
      <c r="X106" s="35"/>
      <c r="Y106" s="34">
        <f t="shared" si="31"/>
        <v>50972.090657684254</v>
      </c>
      <c r="Z106" s="34">
        <f t="shared" si="32"/>
        <v>50972.090657684254</v>
      </c>
      <c r="AA106" s="34">
        <f t="shared" si="33"/>
        <v>50972.090657684254</v>
      </c>
      <c r="AB106" s="34">
        <f t="shared" si="34"/>
        <v>50972.090657684254</v>
      </c>
    </row>
    <row r="107" spans="2:28" x14ac:dyDescent="0.35">
      <c r="B107">
        <v>718</v>
      </c>
      <c r="C107" s="7">
        <v>7</v>
      </c>
      <c r="D107" s="12" t="s">
        <v>124</v>
      </c>
      <c r="E107" s="40">
        <v>42.969699975295278</v>
      </c>
      <c r="F107" s="2">
        <v>33633.4</v>
      </c>
      <c r="G107" s="2">
        <v>0</v>
      </c>
      <c r="H107" s="2">
        <v>33633.4</v>
      </c>
      <c r="I107" s="33">
        <f t="shared" si="24"/>
        <v>782.72364059644292</v>
      </c>
      <c r="J107">
        <v>366</v>
      </c>
      <c r="K107" s="67" t="str">
        <f t="shared" si="35"/>
        <v>-</v>
      </c>
      <c r="L107" s="43">
        <f t="shared" si="36"/>
        <v>33633.4</v>
      </c>
      <c r="M107" s="43">
        <f t="shared" si="25"/>
        <v>17145.986062084696</v>
      </c>
      <c r="N107" s="34"/>
      <c r="O107" s="34">
        <f>IFERROR(INDEX('Revised 2023 MFAM (2021 PYAs)'!Y$13:Y$258,MATCH(B107,'Revised 2023 MFAM (2021 PYAs)'!B$13:B$258,0)),0)</f>
        <v>19.940543720313144</v>
      </c>
      <c r="P107" s="34">
        <f>IFERROR(INDEX('Revised 2020 MFAM(2020 PYAs)'!W$20:W$269,MATCH(B107,'Revised 2020 MFAM(2020 PYAs)'!B$20:B$269,0)),0)</f>
        <v>-4.4333847422549297</v>
      </c>
      <c r="Q107" s="34">
        <f t="shared" si="26"/>
        <v>7.3162647031539443</v>
      </c>
      <c r="R107" s="34">
        <f t="shared" si="27"/>
        <v>22.823423681212159</v>
      </c>
      <c r="S107" s="34"/>
      <c r="T107" s="54">
        <f t="shared" si="28"/>
        <v>17168.809485765909</v>
      </c>
      <c r="U107" s="55">
        <v>0</v>
      </c>
      <c r="V107" s="56">
        <f t="shared" si="29"/>
        <v>0</v>
      </c>
      <c r="W107" s="34">
        <f t="shared" si="30"/>
        <v>17168.809485765909</v>
      </c>
      <c r="X107" s="35"/>
      <c r="Y107" s="34">
        <f t="shared" si="31"/>
        <v>4292.2023714414772</v>
      </c>
      <c r="Z107" s="34">
        <f t="shared" si="32"/>
        <v>4292.2023714414772</v>
      </c>
      <c r="AA107" s="34">
        <f t="shared" si="33"/>
        <v>4292.2023714414772</v>
      </c>
      <c r="AB107" s="34">
        <f t="shared" si="34"/>
        <v>4292.2023714414772</v>
      </c>
    </row>
    <row r="108" spans="2:28" x14ac:dyDescent="0.35">
      <c r="B108">
        <v>736</v>
      </c>
      <c r="C108" s="7">
        <v>7</v>
      </c>
      <c r="D108" s="12" t="s">
        <v>125</v>
      </c>
      <c r="E108" s="40">
        <v>132.24490404635912</v>
      </c>
      <c r="F108" s="2">
        <v>169840.82</v>
      </c>
      <c r="G108" s="2">
        <v>0</v>
      </c>
      <c r="H108" s="2">
        <v>169840.82</v>
      </c>
      <c r="I108" s="33">
        <f t="shared" si="24"/>
        <v>1284.2900921192506</v>
      </c>
      <c r="J108">
        <v>366</v>
      </c>
      <c r="K108" s="67" t="str">
        <f t="shared" si="35"/>
        <v>-</v>
      </c>
      <c r="L108" s="43">
        <f t="shared" si="36"/>
        <v>169840.82</v>
      </c>
      <c r="M108" s="43">
        <f t="shared" si="25"/>
        <v>86583.227758508976</v>
      </c>
      <c r="N108" s="34"/>
      <c r="O108" s="34">
        <f>IFERROR(INDEX('Revised 2023 MFAM (2021 PYAs)'!Y$13:Y$258,MATCH(B108,'Revised 2023 MFAM (2021 PYAs)'!B$13:B$258,0)),0)</f>
        <v>104.04282517878164</v>
      </c>
      <c r="P108" s="34">
        <f>IFERROR(INDEX('Revised 2020 MFAM(2020 PYAs)'!W$20:W$269,MATCH(B108,'Revised 2020 MFAM(2020 PYAs)'!B$20:B$269,0)),0)</f>
        <v>-30.517371707624989</v>
      </c>
      <c r="Q108" s="34">
        <f t="shared" si="26"/>
        <v>36.945429142481061</v>
      </c>
      <c r="R108" s="34">
        <f t="shared" si="27"/>
        <v>110.47088261363771</v>
      </c>
      <c r="S108" s="34"/>
      <c r="T108" s="54">
        <f t="shared" si="28"/>
        <v>86693.69864112261</v>
      </c>
      <c r="U108" s="55">
        <v>0</v>
      </c>
      <c r="V108" s="56">
        <f t="shared" si="29"/>
        <v>0</v>
      </c>
      <c r="W108" s="34">
        <f t="shared" si="30"/>
        <v>86693.69864112261</v>
      </c>
      <c r="X108" s="35"/>
      <c r="Y108" s="34">
        <f t="shared" si="31"/>
        <v>21673.424660280652</v>
      </c>
      <c r="Z108" s="34">
        <f t="shared" si="32"/>
        <v>21673.424660280652</v>
      </c>
      <c r="AA108" s="34">
        <f t="shared" si="33"/>
        <v>21673.424660280652</v>
      </c>
      <c r="AB108" s="34">
        <f t="shared" si="34"/>
        <v>21673.424660280652</v>
      </c>
    </row>
    <row r="109" spans="2:28" x14ac:dyDescent="0.35">
      <c r="B109">
        <v>928</v>
      </c>
      <c r="C109" s="7">
        <v>7</v>
      </c>
      <c r="D109" s="12" t="s">
        <v>126</v>
      </c>
      <c r="E109" s="40">
        <v>106.19</v>
      </c>
      <c r="F109" s="2">
        <v>122514.47</v>
      </c>
      <c r="G109" s="2">
        <v>0</v>
      </c>
      <c r="H109" s="2">
        <v>122514.47</v>
      </c>
      <c r="I109" s="33">
        <f t="shared" ref="I109:I140" si="37">IFERROR(H109/E109,"n.a.")</f>
        <v>1153.7288821922969</v>
      </c>
      <c r="J109">
        <v>366</v>
      </c>
      <c r="K109" s="67" t="str">
        <f t="shared" si="35"/>
        <v>-</v>
      </c>
      <c r="L109" s="43">
        <f t="shared" si="36"/>
        <v>122514.47000000002</v>
      </c>
      <c r="M109" s="43">
        <f t="shared" ref="M109:M140" si="38">L109*(E$8/L$11)</f>
        <v>62456.706578094803</v>
      </c>
      <c r="N109" s="34"/>
      <c r="O109" s="34">
        <f>IFERROR(INDEX('Revised 2023 MFAM (2021 PYAs)'!Y$13:Y$258,MATCH(B109,'Revised 2023 MFAM (2021 PYAs)'!B$13:B$258,0)),0)</f>
        <v>0</v>
      </c>
      <c r="P109" s="34">
        <f>IFERROR(INDEX('Revised 2020 MFAM(2020 PYAs)'!W$20:W$269,MATCH(B109,'Revised 2020 MFAM(2020 PYAs)'!B$20:B$269,0)),0)</f>
        <v>0</v>
      </c>
      <c r="Q109" s="34">
        <f t="shared" ref="Q109:Q140" si="39">-Q$9*(M109/E$8)</f>
        <v>26.650540608044768</v>
      </c>
      <c r="R109" s="34">
        <f t="shared" ref="R109:R140" si="40">SUM(O109:Q109)</f>
        <v>26.650540608044768</v>
      </c>
      <c r="S109" s="34"/>
      <c r="T109" s="54">
        <f t="shared" ref="T109:T140" si="41">M109+R109</f>
        <v>62483.35711870285</v>
      </c>
      <c r="U109" s="55">
        <v>0</v>
      </c>
      <c r="V109" s="56">
        <f t="shared" ref="V109:V140" si="42">-$U$11*U109*T109</f>
        <v>0</v>
      </c>
      <c r="W109" s="34">
        <f t="shared" ref="W109:W140" si="43">T109+V109</f>
        <v>62483.35711870285</v>
      </c>
      <c r="X109" s="35"/>
      <c r="Y109" s="34">
        <f t="shared" ref="Y109:Y140" si="44">IF(J109&gt;AB$10,W109/4,
IF(J109&gt;AA$10,W109/3,
IF(J109&gt;Z$10,W109/2,
W109)))</f>
        <v>15620.839279675713</v>
      </c>
      <c r="Z109" s="34">
        <f t="shared" ref="Z109:Z140" si="45">IF(J109&gt;AB$10,W109/4,
IF(J109&gt;AA$10,W109/3,
IF(J109&gt;Z$10,W109/2,0)))</f>
        <v>15620.839279675713</v>
      </c>
      <c r="AA109" s="34">
        <f t="shared" ref="AA109:AA140" si="46">IF(J109&gt;AB$10,W109/4,
IF(J109&gt;AA$10,W109/3,0))</f>
        <v>15620.839279675713</v>
      </c>
      <c r="AB109" s="34">
        <f t="shared" ref="AB109:AB140" si="47">IF(J109&gt;AB$10,W109/4,0)</f>
        <v>15620.839279675713</v>
      </c>
    </row>
    <row r="110" spans="2:28" x14ac:dyDescent="0.35">
      <c r="B110">
        <v>958</v>
      </c>
      <c r="C110" s="7">
        <v>7</v>
      </c>
      <c r="D110" s="12" t="s">
        <v>127</v>
      </c>
      <c r="E110" s="40">
        <v>390.16299542841006</v>
      </c>
      <c r="F110" s="2">
        <v>208136.67</v>
      </c>
      <c r="G110" s="2">
        <v>78</v>
      </c>
      <c r="H110" s="2">
        <v>208058.67</v>
      </c>
      <c r="I110" s="33">
        <f t="shared" si="37"/>
        <v>533.26089977227514</v>
      </c>
      <c r="J110">
        <v>366</v>
      </c>
      <c r="K110" s="67" t="str">
        <f t="shared" si="35"/>
        <v>-</v>
      </c>
      <c r="L110" s="43">
        <f t="shared" si="36"/>
        <v>208058.66999999998</v>
      </c>
      <c r="M110" s="43">
        <f t="shared" si="38"/>
        <v>106066.32264106153</v>
      </c>
      <c r="N110" s="34"/>
      <c r="O110" s="34">
        <f>IFERROR(INDEX('Revised 2023 MFAM (2021 PYAs)'!Y$13:Y$258,MATCH(B110,'Revised 2023 MFAM (2021 PYAs)'!B$13:B$258,0)),0)</f>
        <v>127.8611435778439</v>
      </c>
      <c r="P110" s="34">
        <f>IFERROR(INDEX('Revised 2020 MFAM(2020 PYAs)'!W$20:W$269,MATCH(B110,'Revised 2020 MFAM(2020 PYAs)'!B$20:B$269,0)),0)</f>
        <v>-36.689248872964527</v>
      </c>
      <c r="Q110" s="34">
        <f t="shared" si="39"/>
        <v>45.258948054795361</v>
      </c>
      <c r="R110" s="34">
        <f t="shared" si="40"/>
        <v>136.43084275967473</v>
      </c>
      <c r="S110" s="34"/>
      <c r="T110" s="54">
        <f t="shared" si="41"/>
        <v>106202.7534838212</v>
      </c>
      <c r="U110" s="55">
        <v>0</v>
      </c>
      <c r="V110" s="56">
        <f t="shared" si="42"/>
        <v>0</v>
      </c>
      <c r="W110" s="34">
        <f t="shared" si="43"/>
        <v>106202.7534838212</v>
      </c>
      <c r="X110" s="35"/>
      <c r="Y110" s="34">
        <f t="shared" si="44"/>
        <v>26550.6883709553</v>
      </c>
      <c r="Z110" s="34">
        <f t="shared" si="45"/>
        <v>26550.6883709553</v>
      </c>
      <c r="AA110" s="34">
        <f t="shared" si="46"/>
        <v>26550.6883709553</v>
      </c>
      <c r="AB110" s="34">
        <f t="shared" si="47"/>
        <v>26550.6883709553</v>
      </c>
    </row>
    <row r="111" spans="2:28" x14ac:dyDescent="0.35">
      <c r="B111">
        <v>967</v>
      </c>
      <c r="C111" s="7">
        <v>7</v>
      </c>
      <c r="D111" s="12" t="s">
        <v>128</v>
      </c>
      <c r="E111" s="40">
        <v>142.38138486135389</v>
      </c>
      <c r="F111" s="2">
        <v>122703.85</v>
      </c>
      <c r="G111" s="2">
        <v>642.5</v>
      </c>
      <c r="H111" s="2">
        <v>122061.35</v>
      </c>
      <c r="I111" s="33">
        <f t="shared" si="37"/>
        <v>857.28446958750374</v>
      </c>
      <c r="J111">
        <v>366</v>
      </c>
      <c r="K111" s="67" t="str">
        <f t="shared" si="35"/>
        <v>-</v>
      </c>
      <c r="L111" s="43">
        <f t="shared" si="36"/>
        <v>122061.35</v>
      </c>
      <c r="M111" s="43">
        <f t="shared" si="38"/>
        <v>62225.710330184927</v>
      </c>
      <c r="N111" s="34"/>
      <c r="O111" s="34">
        <f>IFERROR(INDEX('Revised 2023 MFAM (2021 PYAs)'!Y$13:Y$258,MATCH(B111,'Revised 2023 MFAM (2021 PYAs)'!B$13:B$258,0)),0)</f>
        <v>60.10571039471688</v>
      </c>
      <c r="P111" s="34">
        <f>IFERROR(INDEX('Revised 2020 MFAM(2020 PYAs)'!W$20:W$269,MATCH(B111,'Revised 2020 MFAM(2020 PYAs)'!B$20:B$269,0)),0)</f>
        <v>-17.962884435197338</v>
      </c>
      <c r="Q111" s="34">
        <f t="shared" si="39"/>
        <v>26.551973532985656</v>
      </c>
      <c r="R111" s="34">
        <f t="shared" si="40"/>
        <v>68.694799492505197</v>
      </c>
      <c r="S111" s="34"/>
      <c r="T111" s="54">
        <f t="shared" si="41"/>
        <v>62294.405129677434</v>
      </c>
      <c r="U111" s="55">
        <v>0</v>
      </c>
      <c r="V111" s="56">
        <f t="shared" si="42"/>
        <v>0</v>
      </c>
      <c r="W111" s="34">
        <f t="shared" si="43"/>
        <v>62294.405129677434</v>
      </c>
      <c r="X111" s="35"/>
      <c r="Y111" s="34">
        <f t="shared" si="44"/>
        <v>15573.601282419359</v>
      </c>
      <c r="Z111" s="34">
        <f t="shared" si="45"/>
        <v>15573.601282419359</v>
      </c>
      <c r="AA111" s="34">
        <f t="shared" si="46"/>
        <v>15573.601282419359</v>
      </c>
      <c r="AB111" s="34">
        <f t="shared" si="47"/>
        <v>15573.601282419359</v>
      </c>
    </row>
    <row r="112" spans="2:28" x14ac:dyDescent="0.35">
      <c r="B112">
        <v>971</v>
      </c>
      <c r="C112" s="7">
        <v>7</v>
      </c>
      <c r="D112" s="12" t="s">
        <v>129</v>
      </c>
      <c r="E112" s="40">
        <v>857.56000000000029</v>
      </c>
      <c r="F112" s="2">
        <v>696460.17</v>
      </c>
      <c r="G112" s="2">
        <v>227558.01</v>
      </c>
      <c r="H112" s="2">
        <v>468902.16000000003</v>
      </c>
      <c r="I112" s="33">
        <f t="shared" si="37"/>
        <v>546.78641727692514</v>
      </c>
      <c r="J112">
        <v>366</v>
      </c>
      <c r="K112" s="67" t="str">
        <f t="shared" si="35"/>
        <v>-</v>
      </c>
      <c r="L112" s="43">
        <f t="shared" si="36"/>
        <v>468902.16000000003</v>
      </c>
      <c r="M112" s="43">
        <f t="shared" si="38"/>
        <v>239041.84233058235</v>
      </c>
      <c r="N112" s="34"/>
      <c r="O112" s="34">
        <f>IFERROR(INDEX('Revised 2023 MFAM (2021 PYAs)'!Y$13:Y$258,MATCH(B112,'Revised 2023 MFAM (2021 PYAs)'!B$13:B$258,0)),0)</f>
        <v>252.34622656443389</v>
      </c>
      <c r="P112" s="34">
        <f>IFERROR(INDEX('Revised 2020 MFAM(2020 PYAs)'!W$20:W$269,MATCH(B112,'Revised 2020 MFAM(2020 PYAs)'!B$20:B$269,0)),0)</f>
        <v>-99.376709000323899</v>
      </c>
      <c r="Q112" s="34">
        <f t="shared" si="39"/>
        <v>102.00016419513472</v>
      </c>
      <c r="R112" s="34">
        <f t="shared" si="40"/>
        <v>254.96968175924471</v>
      </c>
      <c r="S112" s="34"/>
      <c r="T112" s="54">
        <f t="shared" si="41"/>
        <v>239296.8120123416</v>
      </c>
      <c r="U112" s="55">
        <v>0</v>
      </c>
      <c r="V112" s="56">
        <f t="shared" si="42"/>
        <v>0</v>
      </c>
      <c r="W112" s="34">
        <f t="shared" si="43"/>
        <v>239296.8120123416</v>
      </c>
      <c r="X112" s="35"/>
      <c r="Y112" s="34">
        <f t="shared" si="44"/>
        <v>59824.2030030854</v>
      </c>
      <c r="Z112" s="34">
        <f t="shared" si="45"/>
        <v>59824.2030030854</v>
      </c>
      <c r="AA112" s="34">
        <f t="shared" si="46"/>
        <v>59824.2030030854</v>
      </c>
      <c r="AB112" s="34">
        <f t="shared" si="47"/>
        <v>59824.2030030854</v>
      </c>
    </row>
    <row r="113" spans="2:28" x14ac:dyDescent="0.35">
      <c r="B113">
        <v>975</v>
      </c>
      <c r="C113" s="7">
        <v>7</v>
      </c>
      <c r="D113" s="12" t="s">
        <v>130</v>
      </c>
      <c r="E113" s="40">
        <v>28.92775565345455</v>
      </c>
      <c r="F113" s="2">
        <v>91442.69</v>
      </c>
      <c r="G113" s="2">
        <v>0</v>
      </c>
      <c r="H113" s="2">
        <v>91442.69</v>
      </c>
      <c r="I113" s="33">
        <f t="shared" si="37"/>
        <v>3161.0710175879103</v>
      </c>
      <c r="J113">
        <v>366</v>
      </c>
      <c r="K113" s="67" t="str">
        <f t="shared" si="35"/>
        <v>-</v>
      </c>
      <c r="L113" s="43">
        <f t="shared" si="36"/>
        <v>91442.69</v>
      </c>
      <c r="M113" s="43">
        <f t="shared" si="38"/>
        <v>46616.609924049655</v>
      </c>
      <c r="N113" s="34"/>
      <c r="O113" s="34">
        <f>IFERROR(INDEX('Revised 2023 MFAM (2021 PYAs)'!Y$13:Y$258,MATCH(B113,'Revised 2023 MFAM (2021 PYAs)'!B$13:B$258,0)),0)</f>
        <v>57.999341167276725</v>
      </c>
      <c r="P113" s="34">
        <f>IFERROR(INDEX('Revised 2020 MFAM(2020 PYAs)'!W$20:W$269,MATCH(B113,'Revised 2020 MFAM(2020 PYAs)'!B$20:B$269,0)),0)</f>
        <v>-14.921685977584275</v>
      </c>
      <c r="Q113" s="34">
        <f t="shared" si="39"/>
        <v>19.89150443334448</v>
      </c>
      <c r="R113" s="34">
        <f t="shared" si="40"/>
        <v>62.96915962303693</v>
      </c>
      <c r="S113" s="34"/>
      <c r="T113" s="54">
        <f t="shared" si="41"/>
        <v>46679.579083672696</v>
      </c>
      <c r="U113" s="55">
        <v>1</v>
      </c>
      <c r="V113" s="56">
        <f t="shared" si="42"/>
        <v>-4667.9579083672697</v>
      </c>
      <c r="W113" s="34">
        <f t="shared" si="43"/>
        <v>42011.621175305423</v>
      </c>
      <c r="X113" s="35"/>
      <c r="Y113" s="34">
        <f t="shared" si="44"/>
        <v>10502.905293826356</v>
      </c>
      <c r="Z113" s="34">
        <f t="shared" si="45"/>
        <v>10502.905293826356</v>
      </c>
      <c r="AA113" s="34">
        <f t="shared" si="46"/>
        <v>10502.905293826356</v>
      </c>
      <c r="AB113" s="34">
        <f t="shared" si="47"/>
        <v>10502.905293826356</v>
      </c>
    </row>
    <row r="114" spans="2:28" x14ac:dyDescent="0.35">
      <c r="B114">
        <v>981</v>
      </c>
      <c r="C114" s="7">
        <v>7</v>
      </c>
      <c r="D114" s="12" t="s">
        <v>131</v>
      </c>
      <c r="E114" s="40">
        <v>217.38959973138395</v>
      </c>
      <c r="F114" s="2">
        <v>332764.62</v>
      </c>
      <c r="G114" s="2">
        <v>27550.59</v>
      </c>
      <c r="H114" s="2">
        <v>305214.02999999997</v>
      </c>
      <c r="I114" s="33">
        <f t="shared" si="37"/>
        <v>1403.9955470599132</v>
      </c>
      <c r="J114">
        <v>366</v>
      </c>
      <c r="K114" s="67" t="str">
        <f t="shared" si="35"/>
        <v>-</v>
      </c>
      <c r="L114" s="43">
        <f t="shared" si="36"/>
        <v>305214.02999999997</v>
      </c>
      <c r="M114" s="43">
        <f t="shared" si="38"/>
        <v>155595.19716510075</v>
      </c>
      <c r="N114" s="34"/>
      <c r="O114" s="34">
        <f>IFERROR(INDEX('Revised 2023 MFAM (2021 PYAs)'!Y$13:Y$258,MATCH(B114,'Revised 2023 MFAM (2021 PYAs)'!B$13:B$258,0)),0)</f>
        <v>175.08690475625917</v>
      </c>
      <c r="P114" s="34">
        <f>IFERROR(INDEX('Revised 2020 MFAM(2020 PYAs)'!W$20:W$269,MATCH(B114,'Revised 2020 MFAM(2020 PYAs)'!B$20:B$269,0)),0)</f>
        <v>-22.805681834484858</v>
      </c>
      <c r="Q114" s="34">
        <f t="shared" si="39"/>
        <v>66.393128098746146</v>
      </c>
      <c r="R114" s="34">
        <f t="shared" si="40"/>
        <v>218.67435102052048</v>
      </c>
      <c r="S114" s="34"/>
      <c r="T114" s="54">
        <f t="shared" si="41"/>
        <v>155813.87151612126</v>
      </c>
      <c r="U114" s="55">
        <v>0</v>
      </c>
      <c r="V114" s="56">
        <f t="shared" si="42"/>
        <v>0</v>
      </c>
      <c r="W114" s="34">
        <f t="shared" si="43"/>
        <v>155813.87151612126</v>
      </c>
      <c r="X114" s="35"/>
      <c r="Y114" s="34">
        <f t="shared" si="44"/>
        <v>38953.467879030315</v>
      </c>
      <c r="Z114" s="34">
        <f t="shared" si="45"/>
        <v>38953.467879030315</v>
      </c>
      <c r="AA114" s="34">
        <f t="shared" si="46"/>
        <v>38953.467879030315</v>
      </c>
      <c r="AB114" s="34">
        <f t="shared" si="47"/>
        <v>38953.467879030315</v>
      </c>
    </row>
    <row r="115" spans="2:28" x14ac:dyDescent="0.35">
      <c r="B115">
        <v>983</v>
      </c>
      <c r="C115" s="7">
        <v>7</v>
      </c>
      <c r="D115" s="12" t="s">
        <v>132</v>
      </c>
      <c r="E115" s="40">
        <v>85.84662365102588</v>
      </c>
      <c r="F115" s="2">
        <v>51583.25</v>
      </c>
      <c r="G115" s="2">
        <v>0</v>
      </c>
      <c r="H115" s="2">
        <v>51583.25</v>
      </c>
      <c r="I115" s="33">
        <f t="shared" si="37"/>
        <v>600.87686394855177</v>
      </c>
      <c r="J115">
        <v>366</v>
      </c>
      <c r="K115" s="67" t="str">
        <f t="shared" si="35"/>
        <v>-</v>
      </c>
      <c r="L115" s="43">
        <f t="shared" si="36"/>
        <v>51583.25</v>
      </c>
      <c r="M115" s="43">
        <f t="shared" si="38"/>
        <v>26296.648139558605</v>
      </c>
      <c r="N115" s="34"/>
      <c r="O115" s="34">
        <f>IFERROR(INDEX('Revised 2023 MFAM (2021 PYAs)'!Y$13:Y$258,MATCH(B115,'Revised 2023 MFAM (2021 PYAs)'!B$13:B$258,0)),0)</f>
        <v>30.758368731683731</v>
      </c>
      <c r="P115" s="34">
        <f>IFERROR(INDEX('Revised 2020 MFAM(2020 PYAs)'!W$20:W$269,MATCH(B115,'Revised 2020 MFAM(2020 PYAs)'!B$20:B$269,0)),0)</f>
        <v>-8.7528360423275444</v>
      </c>
      <c r="Q115" s="34">
        <f t="shared" si="39"/>
        <v>11.220890877787131</v>
      </c>
      <c r="R115" s="34">
        <f t="shared" si="40"/>
        <v>33.226423567143314</v>
      </c>
      <c r="S115" s="34"/>
      <c r="T115" s="54">
        <f t="shared" si="41"/>
        <v>26329.874563125748</v>
      </c>
      <c r="U115" s="55">
        <v>1</v>
      </c>
      <c r="V115" s="56">
        <f t="shared" si="42"/>
        <v>-2632.987456312575</v>
      </c>
      <c r="W115" s="34">
        <f t="shared" si="43"/>
        <v>23696.887106813174</v>
      </c>
      <c r="X115" s="35"/>
      <c r="Y115" s="34">
        <f t="shared" si="44"/>
        <v>5924.2217767032935</v>
      </c>
      <c r="Z115" s="34">
        <f t="shared" si="45"/>
        <v>5924.2217767032935</v>
      </c>
      <c r="AA115" s="34">
        <f t="shared" si="46"/>
        <v>5924.2217767032935</v>
      </c>
      <c r="AB115" s="34">
        <f t="shared" si="47"/>
        <v>5924.2217767032935</v>
      </c>
    </row>
    <row r="116" spans="2:28" x14ac:dyDescent="0.35">
      <c r="B116">
        <v>984</v>
      </c>
      <c r="C116" s="7">
        <v>7</v>
      </c>
      <c r="D116" s="12" t="s">
        <v>133</v>
      </c>
      <c r="E116" s="40">
        <v>38.297245658716264</v>
      </c>
      <c r="F116" s="2">
        <v>14020.71</v>
      </c>
      <c r="G116" s="2">
        <v>0</v>
      </c>
      <c r="H116" s="2">
        <v>14020.71</v>
      </c>
      <c r="I116" s="33">
        <f t="shared" si="37"/>
        <v>366.10230732895945</v>
      </c>
      <c r="J116">
        <v>366</v>
      </c>
      <c r="K116" s="67" t="str">
        <f t="shared" si="35"/>
        <v>-</v>
      </c>
      <c r="L116" s="43">
        <f t="shared" si="36"/>
        <v>14020.71</v>
      </c>
      <c r="M116" s="43">
        <f t="shared" si="38"/>
        <v>7147.6240356470498</v>
      </c>
      <c r="N116" s="34"/>
      <c r="O116" s="34">
        <f>IFERROR(INDEX('Revised 2023 MFAM (2021 PYAs)'!Y$13:Y$258,MATCH(B116,'Revised 2023 MFAM (2021 PYAs)'!B$13:B$258,0)),0)</f>
        <v>9.9912232338865579</v>
      </c>
      <c r="P116" s="34">
        <f>IFERROR(INDEX('Revised 2020 MFAM(2020 PYAs)'!W$20:W$269,MATCH(B116,'Revised 2020 MFAM(2020 PYAs)'!B$20:B$269,0)),0)</f>
        <v>-2.9523218569429446</v>
      </c>
      <c r="Q116" s="34">
        <f t="shared" si="39"/>
        <v>3.0499213783369368</v>
      </c>
      <c r="R116" s="34">
        <f t="shared" si="40"/>
        <v>10.08882275528055</v>
      </c>
      <c r="S116" s="34"/>
      <c r="T116" s="54">
        <f t="shared" si="41"/>
        <v>7157.7128584023303</v>
      </c>
      <c r="U116" s="55">
        <v>1</v>
      </c>
      <c r="V116" s="56">
        <f t="shared" si="42"/>
        <v>-715.77128584023308</v>
      </c>
      <c r="W116" s="34">
        <f t="shared" si="43"/>
        <v>6441.9415725620975</v>
      </c>
      <c r="X116" s="35"/>
      <c r="Y116" s="34">
        <f t="shared" si="44"/>
        <v>1610.4853931405244</v>
      </c>
      <c r="Z116" s="34">
        <f t="shared" si="45"/>
        <v>1610.4853931405244</v>
      </c>
      <c r="AA116" s="34">
        <f t="shared" si="46"/>
        <v>1610.4853931405244</v>
      </c>
      <c r="AB116" s="34">
        <f t="shared" si="47"/>
        <v>1610.4853931405244</v>
      </c>
    </row>
    <row r="117" spans="2:28" x14ac:dyDescent="0.35">
      <c r="B117">
        <v>188</v>
      </c>
      <c r="C117" s="7">
        <v>8</v>
      </c>
      <c r="D117" s="12" t="s">
        <v>134</v>
      </c>
      <c r="E117" s="40">
        <v>184.18</v>
      </c>
      <c r="F117" s="2">
        <v>158187.12</v>
      </c>
      <c r="G117" s="2">
        <v>38226.58</v>
      </c>
      <c r="H117" s="2">
        <v>119960.54</v>
      </c>
      <c r="I117" s="33">
        <f t="shared" si="37"/>
        <v>651.32229340862193</v>
      </c>
      <c r="J117">
        <v>366</v>
      </c>
      <c r="K117" s="67" t="str">
        <f t="shared" si="35"/>
        <v>-</v>
      </c>
      <c r="L117" s="43">
        <f t="shared" si="36"/>
        <v>119960.54000000001</v>
      </c>
      <c r="M117" s="43">
        <f t="shared" si="38"/>
        <v>61154.737458602271</v>
      </c>
      <c r="N117" s="34"/>
      <c r="O117" s="34">
        <f>IFERROR(INDEX('Revised 2023 MFAM (2021 PYAs)'!Y$13:Y$258,MATCH(B117,'Revised 2023 MFAM (2021 PYAs)'!B$13:B$258,0)),0)</f>
        <v>73.817327096214285</v>
      </c>
      <c r="P117" s="34">
        <f>IFERROR(INDEX('Revised 2020 MFAM(2020 PYAs)'!W$20:W$269,MATCH(B117,'Revised 2020 MFAM(2020 PYAs)'!B$20:B$269,0)),0)</f>
        <v>-23.440841416537296</v>
      </c>
      <c r="Q117" s="34">
        <f t="shared" si="39"/>
        <v>26.094984883279327</v>
      </c>
      <c r="R117" s="34">
        <f t="shared" si="40"/>
        <v>76.471470562956313</v>
      </c>
      <c r="S117" s="34"/>
      <c r="T117" s="54">
        <f t="shared" si="41"/>
        <v>61231.20892916523</v>
      </c>
      <c r="U117" s="55">
        <v>0</v>
      </c>
      <c r="V117" s="56">
        <f t="shared" si="42"/>
        <v>0</v>
      </c>
      <c r="W117" s="34">
        <f t="shared" si="43"/>
        <v>61231.20892916523</v>
      </c>
      <c r="X117" s="35"/>
      <c r="Y117" s="34">
        <f t="shared" si="44"/>
        <v>15307.802232291308</v>
      </c>
      <c r="Z117" s="34">
        <f t="shared" si="45"/>
        <v>15307.802232291308</v>
      </c>
      <c r="AA117" s="34">
        <f t="shared" si="46"/>
        <v>15307.802232291308</v>
      </c>
      <c r="AB117" s="34">
        <f t="shared" si="47"/>
        <v>15307.802232291308</v>
      </c>
    </row>
    <row r="118" spans="2:28" x14ac:dyDescent="0.35">
      <c r="B118">
        <v>232</v>
      </c>
      <c r="C118" s="7">
        <v>8</v>
      </c>
      <c r="D118" s="12" t="s">
        <v>135</v>
      </c>
      <c r="E118" s="40">
        <v>100.7111228007434</v>
      </c>
      <c r="F118" s="2">
        <v>197326.91</v>
      </c>
      <c r="G118" s="2">
        <v>0</v>
      </c>
      <c r="H118" s="2">
        <v>197326.91</v>
      </c>
      <c r="I118" s="33">
        <f t="shared" si="37"/>
        <v>1959.3358162673908</v>
      </c>
      <c r="J118">
        <v>182</v>
      </c>
      <c r="K118" s="67">
        <f t="shared" si="35"/>
        <v>45474</v>
      </c>
      <c r="L118" s="43">
        <f t="shared" si="36"/>
        <v>98124.310437158463</v>
      </c>
      <c r="M118" s="43">
        <f t="shared" si="38"/>
        <v>50022.836201727769</v>
      </c>
      <c r="N118" s="34"/>
      <c r="O118" s="34">
        <f>IFERROR(INDEX('Revised 2023 MFAM (2021 PYAs)'!Y$13:Y$258,MATCH(B118,'Revised 2023 MFAM (2021 PYAs)'!B$13:B$258,0)),0)</f>
        <v>91.407259474392049</v>
      </c>
      <c r="P118" s="34">
        <f>IFERROR(INDEX('Revised 2020 MFAM(2020 PYAs)'!W$20:W$269,MATCH(B118,'Revised 2020 MFAM(2020 PYAs)'!B$20:B$269,0)),0)</f>
        <v>-25.949597712082323</v>
      </c>
      <c r="Q118" s="34">
        <f t="shared" si="39"/>
        <v>21.344955579058393</v>
      </c>
      <c r="R118" s="34">
        <f t="shared" si="40"/>
        <v>86.802617341368119</v>
      </c>
      <c r="S118" s="34"/>
      <c r="T118" s="54">
        <f t="shared" si="41"/>
        <v>50109.638819069136</v>
      </c>
      <c r="U118" s="55">
        <v>0</v>
      </c>
      <c r="V118" s="56">
        <f t="shared" si="42"/>
        <v>0</v>
      </c>
      <c r="W118" s="34">
        <f t="shared" si="43"/>
        <v>50109.638819069136</v>
      </c>
      <c r="X118" s="35"/>
      <c r="Y118" s="34">
        <f t="shared" si="44"/>
        <v>25054.819409534568</v>
      </c>
      <c r="Z118" s="34">
        <f t="shared" si="45"/>
        <v>25054.819409534568</v>
      </c>
      <c r="AA118" s="34">
        <f t="shared" si="46"/>
        <v>0</v>
      </c>
      <c r="AB118" s="34">
        <f t="shared" si="47"/>
        <v>0</v>
      </c>
    </row>
    <row r="119" spans="2:28" x14ac:dyDescent="0.35">
      <c r="B119">
        <v>245</v>
      </c>
      <c r="C119" s="7">
        <v>8</v>
      </c>
      <c r="D119" s="12" t="s">
        <v>136</v>
      </c>
      <c r="E119" s="40">
        <v>206.38</v>
      </c>
      <c r="F119" s="2">
        <v>659578.72</v>
      </c>
      <c r="G119" s="2">
        <v>0</v>
      </c>
      <c r="H119" s="2">
        <v>659578.72</v>
      </c>
      <c r="I119" s="33">
        <f t="shared" si="37"/>
        <v>3195.9430177342765</v>
      </c>
      <c r="J119">
        <v>182</v>
      </c>
      <c r="K119" s="67">
        <f t="shared" si="35"/>
        <v>45474</v>
      </c>
      <c r="L119" s="43">
        <f t="shared" si="36"/>
        <v>327987.23234972678</v>
      </c>
      <c r="M119" s="43">
        <f t="shared" si="38"/>
        <v>167204.75819899712</v>
      </c>
      <c r="N119" s="34"/>
      <c r="O119" s="34">
        <f>IFERROR(INDEX('Revised 2023 MFAM (2021 PYAs)'!Y$13:Y$258,MATCH(B119,'Revised 2023 MFAM (2021 PYAs)'!B$13:B$258,0)),0)</f>
        <v>392.1572517301538</v>
      </c>
      <c r="P119" s="34">
        <f>IFERROR(INDEX('Revised 2020 MFAM(2020 PYAs)'!W$20:W$269,MATCH(B119,'Revised 2020 MFAM(2020 PYAs)'!B$20:B$269,0)),0)</f>
        <v>-129.54520007647807</v>
      </c>
      <c r="Q119" s="34">
        <f t="shared" si="39"/>
        <v>71.346976848176439</v>
      </c>
      <c r="R119" s="34">
        <f t="shared" si="40"/>
        <v>333.95902850185217</v>
      </c>
      <c r="S119" s="34"/>
      <c r="T119" s="54">
        <f t="shared" si="41"/>
        <v>167538.71722749897</v>
      </c>
      <c r="U119" s="55">
        <v>0</v>
      </c>
      <c r="V119" s="56">
        <f t="shared" si="42"/>
        <v>0</v>
      </c>
      <c r="W119" s="34">
        <f t="shared" si="43"/>
        <v>167538.71722749897</v>
      </c>
      <c r="X119" s="35"/>
      <c r="Y119" s="34">
        <f t="shared" si="44"/>
        <v>83769.358613749486</v>
      </c>
      <c r="Z119" s="34">
        <f t="shared" si="45"/>
        <v>83769.358613749486</v>
      </c>
      <c r="AA119" s="34">
        <f t="shared" si="46"/>
        <v>0</v>
      </c>
      <c r="AB119" s="34">
        <f t="shared" si="47"/>
        <v>0</v>
      </c>
    </row>
    <row r="120" spans="2:28" x14ac:dyDescent="0.35">
      <c r="B120">
        <v>372</v>
      </c>
      <c r="C120" s="7">
        <v>8</v>
      </c>
      <c r="D120" s="12" t="s">
        <v>137</v>
      </c>
      <c r="E120" s="40">
        <v>137.34</v>
      </c>
      <c r="F120" s="2">
        <v>135328.91</v>
      </c>
      <c r="G120" s="2">
        <v>0</v>
      </c>
      <c r="H120" s="2">
        <v>135328.91</v>
      </c>
      <c r="I120" s="33">
        <f t="shared" si="37"/>
        <v>985.35685160914522</v>
      </c>
      <c r="J120">
        <v>182</v>
      </c>
      <c r="K120" s="67">
        <f t="shared" si="35"/>
        <v>45474</v>
      </c>
      <c r="L120" s="43">
        <f t="shared" si="36"/>
        <v>67294.703879781417</v>
      </c>
      <c r="M120" s="43">
        <f t="shared" si="38"/>
        <v>34306.197255551</v>
      </c>
      <c r="N120" s="34"/>
      <c r="O120" s="34">
        <f>IFERROR(INDEX('Revised 2023 MFAM (2021 PYAs)'!Y$13:Y$258,MATCH(B120,'Revised 2023 MFAM (2021 PYAs)'!B$13:B$258,0)),0)</f>
        <v>59.230375771119725</v>
      </c>
      <c r="P120" s="34">
        <f>IFERROR(INDEX('Revised 2020 MFAM(2020 PYAs)'!W$20:W$269,MATCH(B120,'Revised 2020 MFAM(2020 PYAs)'!B$20:B$269,0)),0)</f>
        <v>-21.456266627908917</v>
      </c>
      <c r="Q120" s="34">
        <f t="shared" si="39"/>
        <v>14.638599329976795</v>
      </c>
      <c r="R120" s="34">
        <f t="shared" si="40"/>
        <v>52.412708473187607</v>
      </c>
      <c r="S120" s="34"/>
      <c r="T120" s="54">
        <f t="shared" si="41"/>
        <v>34358.609964024188</v>
      </c>
      <c r="U120" s="55">
        <v>0</v>
      </c>
      <c r="V120" s="56">
        <f t="shared" si="42"/>
        <v>0</v>
      </c>
      <c r="W120" s="34">
        <f t="shared" si="43"/>
        <v>34358.609964024188</v>
      </c>
      <c r="X120" s="35"/>
      <c r="Y120" s="34">
        <f t="shared" si="44"/>
        <v>17179.304982012094</v>
      </c>
      <c r="Z120" s="34">
        <f t="shared" si="45"/>
        <v>17179.304982012094</v>
      </c>
      <c r="AA120" s="34">
        <f t="shared" si="46"/>
        <v>0</v>
      </c>
      <c r="AB120" s="34">
        <f t="shared" si="47"/>
        <v>0</v>
      </c>
    </row>
    <row r="121" spans="2:28" x14ac:dyDescent="0.35">
      <c r="B121">
        <v>375</v>
      </c>
      <c r="C121" s="7">
        <v>8</v>
      </c>
      <c r="D121" s="12" t="s">
        <v>138</v>
      </c>
      <c r="E121" s="40">
        <v>195.31000000000003</v>
      </c>
      <c r="F121" s="2">
        <v>233785.3</v>
      </c>
      <c r="G121" s="2">
        <v>0</v>
      </c>
      <c r="H121" s="2">
        <v>233785.3</v>
      </c>
      <c r="I121" s="33">
        <f t="shared" si="37"/>
        <v>1196.9960575495363</v>
      </c>
      <c r="J121">
        <v>182</v>
      </c>
      <c r="K121" s="67">
        <f t="shared" si="35"/>
        <v>45474</v>
      </c>
      <c r="L121" s="43">
        <f t="shared" si="36"/>
        <v>116253.89234972678</v>
      </c>
      <c r="M121" s="43">
        <f t="shared" si="38"/>
        <v>59265.12389147425</v>
      </c>
      <c r="N121" s="34"/>
      <c r="O121" s="34">
        <f>IFERROR(INDEX('Revised 2023 MFAM (2021 PYAs)'!Y$13:Y$258,MATCH(B121,'Revised 2023 MFAM (2021 PYAs)'!B$13:B$258,0)),0)</f>
        <v>-9957.1888288905175</v>
      </c>
      <c r="P121" s="34">
        <f>IFERROR(INDEX('Revised 2020 MFAM(2020 PYAs)'!W$20:W$269,MATCH(B121,'Revised 2020 MFAM(2020 PYAs)'!B$20:B$269,0)),0)</f>
        <v>-9957.5778320862591</v>
      </c>
      <c r="Q121" s="34">
        <f t="shared" si="39"/>
        <v>25.288678789612838</v>
      </c>
      <c r="R121" s="34">
        <f t="shared" si="40"/>
        <v>-19889.477982187163</v>
      </c>
      <c r="S121" s="34"/>
      <c r="T121" s="54">
        <f t="shared" si="41"/>
        <v>39375.645909287086</v>
      </c>
      <c r="U121" s="55">
        <v>0</v>
      </c>
      <c r="V121" s="56">
        <f t="shared" si="42"/>
        <v>0</v>
      </c>
      <c r="W121" s="34">
        <f t="shared" si="43"/>
        <v>39375.645909287086</v>
      </c>
      <c r="X121" s="35"/>
      <c r="Y121" s="34">
        <f t="shared" si="44"/>
        <v>19687.822954643543</v>
      </c>
      <c r="Z121" s="34">
        <f t="shared" si="45"/>
        <v>19687.822954643543</v>
      </c>
      <c r="AA121" s="34">
        <f t="shared" si="46"/>
        <v>0</v>
      </c>
      <c r="AB121" s="34">
        <f t="shared" si="47"/>
        <v>0</v>
      </c>
    </row>
    <row r="122" spans="2:28" x14ac:dyDescent="0.35">
      <c r="B122">
        <v>404</v>
      </c>
      <c r="C122" s="7">
        <v>8</v>
      </c>
      <c r="D122" s="12" t="s">
        <v>139</v>
      </c>
      <c r="E122" s="40">
        <v>592.4799999999999</v>
      </c>
      <c r="F122" s="2">
        <v>364067.65</v>
      </c>
      <c r="G122" s="2">
        <v>62602.7</v>
      </c>
      <c r="H122" s="2">
        <v>301464.95</v>
      </c>
      <c r="I122" s="33">
        <f t="shared" si="37"/>
        <v>508.81877869295175</v>
      </c>
      <c r="J122">
        <v>182</v>
      </c>
      <c r="K122" s="67">
        <f t="shared" si="35"/>
        <v>45474</v>
      </c>
      <c r="L122" s="43">
        <f t="shared" si="36"/>
        <v>149908.80027322404</v>
      </c>
      <c r="M122" s="43">
        <f t="shared" si="38"/>
        <v>76422.07448751948</v>
      </c>
      <c r="N122" s="34"/>
      <c r="O122" s="34">
        <f>IFERROR(INDEX('Revised 2023 MFAM (2021 PYAs)'!Y$13:Y$258,MATCH(B122,'Revised 2023 MFAM (2021 PYAs)'!B$13:B$258,0)),0)</f>
        <v>182.25165365397697</v>
      </c>
      <c r="P122" s="34">
        <f>IFERROR(INDEX('Revised 2020 MFAM(2020 PYAs)'!W$20:W$269,MATCH(B122,'Revised 2020 MFAM(2020 PYAs)'!B$20:B$269,0)),0)</f>
        <v>-61.456701560498914</v>
      </c>
      <c r="Q122" s="34">
        <f t="shared" si="39"/>
        <v>32.609622105738445</v>
      </c>
      <c r="R122" s="34">
        <f t="shared" si="40"/>
        <v>153.40457419921651</v>
      </c>
      <c r="S122" s="34"/>
      <c r="T122" s="54">
        <f t="shared" si="41"/>
        <v>76575.479061718695</v>
      </c>
      <c r="U122" s="55">
        <v>0</v>
      </c>
      <c r="V122" s="56">
        <f t="shared" si="42"/>
        <v>0</v>
      </c>
      <c r="W122" s="34">
        <f t="shared" si="43"/>
        <v>76575.479061718695</v>
      </c>
      <c r="X122" s="35"/>
      <c r="Y122" s="34">
        <f t="shared" si="44"/>
        <v>38287.739530859348</v>
      </c>
      <c r="Z122" s="34">
        <f t="shared" si="45"/>
        <v>38287.739530859348</v>
      </c>
      <c r="AA122" s="34">
        <f t="shared" si="46"/>
        <v>0</v>
      </c>
      <c r="AB122" s="34">
        <f t="shared" si="47"/>
        <v>0</v>
      </c>
    </row>
    <row r="123" spans="2:28" x14ac:dyDescent="0.35">
      <c r="B123">
        <v>413</v>
      </c>
      <c r="C123" s="7">
        <v>8</v>
      </c>
      <c r="D123" s="12" t="s">
        <v>140</v>
      </c>
      <c r="E123" s="40">
        <v>111.30000000000001</v>
      </c>
      <c r="F123" s="2">
        <v>55048.73</v>
      </c>
      <c r="G123" s="2">
        <v>0</v>
      </c>
      <c r="H123" s="2">
        <v>55048.73</v>
      </c>
      <c r="I123" s="33">
        <f t="shared" si="37"/>
        <v>494.59775381850852</v>
      </c>
      <c r="J123">
        <v>182</v>
      </c>
      <c r="K123" s="67">
        <f t="shared" si="35"/>
        <v>45474</v>
      </c>
      <c r="L123" s="43">
        <f t="shared" si="36"/>
        <v>27373.958633879785</v>
      </c>
      <c r="M123" s="43">
        <f t="shared" si="38"/>
        <v>13954.982642271843</v>
      </c>
      <c r="N123" s="34"/>
      <c r="O123" s="34">
        <f>IFERROR(INDEX('Revised 2023 MFAM (2021 PYAs)'!Y$13:Y$258,MATCH(B123,'Revised 2023 MFAM (2021 PYAs)'!B$13:B$258,0)),0)</f>
        <v>31.991321419038286</v>
      </c>
      <c r="P123" s="34">
        <f>IFERROR(INDEX('Revised 2020 MFAM(2020 PYAs)'!W$20:W$269,MATCH(B123,'Revised 2020 MFAM(2020 PYAs)'!B$20:B$269,0)),0)</f>
        <v>-12.80447898672719</v>
      </c>
      <c r="Q123" s="34">
        <f t="shared" si="39"/>
        <v>5.9546500603165553</v>
      </c>
      <c r="R123" s="34">
        <f t="shared" si="40"/>
        <v>25.141492492627652</v>
      </c>
      <c r="S123" s="34"/>
      <c r="T123" s="54">
        <f t="shared" si="41"/>
        <v>13980.124134764472</v>
      </c>
      <c r="U123" s="55">
        <v>0</v>
      </c>
      <c r="V123" s="56">
        <f t="shared" si="42"/>
        <v>0</v>
      </c>
      <c r="W123" s="34">
        <f t="shared" si="43"/>
        <v>13980.124134764472</v>
      </c>
      <c r="X123" s="35"/>
      <c r="Y123" s="34">
        <f t="shared" si="44"/>
        <v>6990.0620673822359</v>
      </c>
      <c r="Z123" s="34">
        <f t="shared" si="45"/>
        <v>6990.0620673822359</v>
      </c>
      <c r="AA123" s="34">
        <f t="shared" si="46"/>
        <v>0</v>
      </c>
      <c r="AB123" s="34">
        <f t="shared" si="47"/>
        <v>0</v>
      </c>
    </row>
    <row r="124" spans="2:28" x14ac:dyDescent="0.35">
      <c r="B124">
        <v>537</v>
      </c>
      <c r="C124" s="7">
        <v>8</v>
      </c>
      <c r="D124" s="12" t="s">
        <v>141</v>
      </c>
      <c r="E124" s="40">
        <v>16.2</v>
      </c>
      <c r="F124" s="2">
        <v>8809.2000000000007</v>
      </c>
      <c r="G124" s="2">
        <v>0</v>
      </c>
      <c r="H124" s="2">
        <v>8809.2000000000007</v>
      </c>
      <c r="I124" s="33">
        <f t="shared" si="37"/>
        <v>543.77777777777783</v>
      </c>
      <c r="J124">
        <v>366</v>
      </c>
      <c r="K124" s="67" t="str">
        <f t="shared" si="35"/>
        <v>-</v>
      </c>
      <c r="L124" s="43">
        <f t="shared" si="36"/>
        <v>8809.2000000000007</v>
      </c>
      <c r="M124" s="43">
        <f t="shared" si="38"/>
        <v>4490.8460167011517</v>
      </c>
      <c r="N124" s="34"/>
      <c r="O124" s="34">
        <f>IFERROR(INDEX('Revised 2023 MFAM (2021 PYAs)'!Y$13:Y$258,MATCH(B124,'Revised 2023 MFAM (2021 PYAs)'!B$13:B$258,0)),0)</f>
        <v>6.3805662748009127</v>
      </c>
      <c r="P124" s="34">
        <f>IFERROR(INDEX('Revised 2020 MFAM(2020 PYAs)'!W$20:W$269,MATCH(B124,'Revised 2020 MFAM(2020 PYAs)'!B$20:B$269,0)),0)</f>
        <v>-1.6587945277433391</v>
      </c>
      <c r="Q124" s="34">
        <f t="shared" si="39"/>
        <v>1.9162629714219712</v>
      </c>
      <c r="R124" s="34">
        <f t="shared" si="40"/>
        <v>6.6380347184795445</v>
      </c>
      <c r="S124" s="34"/>
      <c r="T124" s="54">
        <f t="shared" si="41"/>
        <v>4497.4840514196312</v>
      </c>
      <c r="U124" s="55">
        <v>0</v>
      </c>
      <c r="V124" s="56">
        <f t="shared" si="42"/>
        <v>0</v>
      </c>
      <c r="W124" s="34">
        <f t="shared" si="43"/>
        <v>4497.4840514196312</v>
      </c>
      <c r="X124" s="35"/>
      <c r="Y124" s="34">
        <f t="shared" si="44"/>
        <v>1124.3710128549078</v>
      </c>
      <c r="Z124" s="34">
        <f t="shared" si="45"/>
        <v>1124.3710128549078</v>
      </c>
      <c r="AA124" s="34">
        <f t="shared" si="46"/>
        <v>1124.3710128549078</v>
      </c>
      <c r="AB124" s="34">
        <f t="shared" si="47"/>
        <v>1124.3710128549078</v>
      </c>
    </row>
    <row r="125" spans="2:28" x14ac:dyDescent="0.35">
      <c r="B125">
        <v>545</v>
      </c>
      <c r="C125" s="7">
        <v>8</v>
      </c>
      <c r="D125" s="12" t="s">
        <v>142</v>
      </c>
      <c r="E125" s="40">
        <v>13.343896928423897</v>
      </c>
      <c r="F125" s="2">
        <v>12794</v>
      </c>
      <c r="G125" s="2">
        <v>0</v>
      </c>
      <c r="H125" s="2">
        <v>12794</v>
      </c>
      <c r="I125" s="33">
        <f t="shared" si="37"/>
        <v>958.79037949906831</v>
      </c>
      <c r="J125">
        <v>182</v>
      </c>
      <c r="K125" s="67">
        <f t="shared" si="35"/>
        <v>45474</v>
      </c>
      <c r="L125" s="43">
        <f t="shared" si="36"/>
        <v>6362.0437158469949</v>
      </c>
      <c r="M125" s="43">
        <f t="shared" si="38"/>
        <v>3243.309117671306</v>
      </c>
      <c r="N125" s="34"/>
      <c r="O125" s="34">
        <f>IFERROR(INDEX('Revised 2023 MFAM (2021 PYAs)'!Y$13:Y$258,MATCH(B125,'Revised 2023 MFAM (2021 PYAs)'!B$13:B$258,0)),0)</f>
        <v>5.726837921407423</v>
      </c>
      <c r="P125" s="34">
        <f>IFERROR(INDEX('Revised 2020 MFAM(2020 PYAs)'!W$20:W$269,MATCH(B125,'Revised 2020 MFAM(2020 PYAs)'!B$20:B$269,0)),0)</f>
        <v>-1.4751665238127316</v>
      </c>
      <c r="Q125" s="34">
        <f t="shared" si="39"/>
        <v>1.383933705131617</v>
      </c>
      <c r="R125" s="34">
        <f t="shared" si="40"/>
        <v>5.6356051027263083</v>
      </c>
      <c r="S125" s="34"/>
      <c r="T125" s="54">
        <f t="shared" si="41"/>
        <v>3248.9447227740325</v>
      </c>
      <c r="U125" s="55">
        <v>0</v>
      </c>
      <c r="V125" s="56">
        <f t="shared" si="42"/>
        <v>0</v>
      </c>
      <c r="W125" s="34">
        <f t="shared" si="43"/>
        <v>3248.9447227740325</v>
      </c>
      <c r="X125" s="35"/>
      <c r="Y125" s="34">
        <f t="shared" si="44"/>
        <v>1624.4723613870162</v>
      </c>
      <c r="Z125" s="34">
        <f t="shared" si="45"/>
        <v>1624.4723613870162</v>
      </c>
      <c r="AA125" s="34">
        <f t="shared" si="46"/>
        <v>0</v>
      </c>
      <c r="AB125" s="34">
        <f t="shared" si="47"/>
        <v>0</v>
      </c>
    </row>
    <row r="126" spans="2:28" x14ac:dyDescent="0.35">
      <c r="B126">
        <v>602</v>
      </c>
      <c r="C126" s="7">
        <v>8</v>
      </c>
      <c r="D126" s="12" t="s">
        <v>143</v>
      </c>
      <c r="E126" s="40">
        <v>32.29205625069271</v>
      </c>
      <c r="F126" s="2">
        <v>44506.76</v>
      </c>
      <c r="G126" s="2">
        <v>0</v>
      </c>
      <c r="H126" s="2">
        <v>44506.76</v>
      </c>
      <c r="I126" s="33">
        <f t="shared" si="37"/>
        <v>1378.2572300283687</v>
      </c>
      <c r="J126">
        <v>366</v>
      </c>
      <c r="K126" s="67" t="str">
        <f t="shared" si="35"/>
        <v>-</v>
      </c>
      <c r="L126" s="43">
        <f t="shared" si="36"/>
        <v>44506.76</v>
      </c>
      <c r="M126" s="43">
        <f t="shared" si="38"/>
        <v>22689.121130440235</v>
      </c>
      <c r="N126" s="34"/>
      <c r="O126" s="34">
        <f>IFERROR(INDEX('Revised 2023 MFAM (2021 PYAs)'!Y$13:Y$258,MATCH(B126,'Revised 2023 MFAM (2021 PYAs)'!B$13:B$258,0)),0)</f>
        <v>0</v>
      </c>
      <c r="P126" s="34">
        <f>IFERROR(INDEX('Revised 2020 MFAM(2020 PYAs)'!W$20:W$269,MATCH(B126,'Revised 2020 MFAM(2020 PYAs)'!B$20:B$269,0)),0)</f>
        <v>0</v>
      </c>
      <c r="Q126" s="34">
        <f t="shared" si="39"/>
        <v>9.6815438593702634</v>
      </c>
      <c r="R126" s="34">
        <f t="shared" si="40"/>
        <v>9.6815438593702634</v>
      </c>
      <c r="S126" s="34"/>
      <c r="T126" s="54">
        <f t="shared" si="41"/>
        <v>22698.802674299604</v>
      </c>
      <c r="U126" s="55">
        <v>0</v>
      </c>
      <c r="V126" s="56">
        <f t="shared" si="42"/>
        <v>0</v>
      </c>
      <c r="W126" s="34">
        <f t="shared" si="43"/>
        <v>22698.802674299604</v>
      </c>
      <c r="X126" s="35"/>
      <c r="Y126" s="34">
        <f t="shared" si="44"/>
        <v>5674.7006685749011</v>
      </c>
      <c r="Z126" s="34">
        <f t="shared" si="45"/>
        <v>5674.7006685749011</v>
      </c>
      <c r="AA126" s="34">
        <f t="shared" si="46"/>
        <v>5674.7006685749011</v>
      </c>
      <c r="AB126" s="34">
        <f t="shared" si="47"/>
        <v>5674.7006685749011</v>
      </c>
    </row>
    <row r="127" spans="2:28" x14ac:dyDescent="0.35">
      <c r="B127">
        <v>605</v>
      </c>
      <c r="C127" s="7">
        <v>8</v>
      </c>
      <c r="D127" s="12" t="s">
        <v>144</v>
      </c>
      <c r="E127" s="40">
        <v>17.82</v>
      </c>
      <c r="F127" s="2">
        <v>20255.599999999999</v>
      </c>
      <c r="G127" s="2">
        <v>0</v>
      </c>
      <c r="H127" s="2">
        <v>20255.599999999999</v>
      </c>
      <c r="I127" s="33">
        <f t="shared" si="37"/>
        <v>1136.6778900112233</v>
      </c>
      <c r="J127">
        <v>366</v>
      </c>
      <c r="K127" s="67" t="str">
        <f t="shared" si="35"/>
        <v>-</v>
      </c>
      <c r="L127" s="43">
        <f t="shared" si="36"/>
        <v>20255.599999999999</v>
      </c>
      <c r="M127" s="43">
        <f t="shared" si="38"/>
        <v>10326.111403520392</v>
      </c>
      <c r="N127" s="34"/>
      <c r="O127" s="34">
        <f>IFERROR(INDEX('Revised 2023 MFAM (2021 PYAs)'!Y$13:Y$258,MATCH(B127,'Revised 2023 MFAM (2021 PYAs)'!B$13:B$258,0)),0)</f>
        <v>6.4391415943146058</v>
      </c>
      <c r="P127" s="34">
        <f>IFERROR(INDEX('Revised 2020 MFAM(2020 PYAs)'!W$20:W$269,MATCH(B127,'Revised 2020 MFAM(2020 PYAs)'!B$20:B$269,0)),0)</f>
        <v>-1.670281832870387</v>
      </c>
      <c r="Q127" s="34">
        <f t="shared" si="39"/>
        <v>4.4061953689250872</v>
      </c>
      <c r="R127" s="34">
        <f t="shared" si="40"/>
        <v>9.1750551303693051</v>
      </c>
      <c r="S127" s="34"/>
      <c r="T127" s="54">
        <f t="shared" si="41"/>
        <v>10335.28645865076</v>
      </c>
      <c r="U127" s="55">
        <v>0</v>
      </c>
      <c r="V127" s="56">
        <f t="shared" si="42"/>
        <v>0</v>
      </c>
      <c r="W127" s="34">
        <f t="shared" si="43"/>
        <v>10335.28645865076</v>
      </c>
      <c r="X127" s="35"/>
      <c r="Y127" s="34">
        <f t="shared" si="44"/>
        <v>2583.8216146626901</v>
      </c>
      <c r="Z127" s="34">
        <f t="shared" si="45"/>
        <v>2583.8216146626901</v>
      </c>
      <c r="AA127" s="34">
        <f t="shared" si="46"/>
        <v>2583.8216146626901</v>
      </c>
      <c r="AB127" s="34">
        <f t="shared" si="47"/>
        <v>2583.8216146626901</v>
      </c>
    </row>
    <row r="128" spans="2:28" x14ac:dyDescent="0.35">
      <c r="B128">
        <v>607</v>
      </c>
      <c r="C128" s="7">
        <v>8</v>
      </c>
      <c r="D128" s="12" t="s">
        <v>145</v>
      </c>
      <c r="E128" s="40">
        <v>26.72</v>
      </c>
      <c r="F128" s="2">
        <v>30376.86</v>
      </c>
      <c r="G128" s="2">
        <v>0</v>
      </c>
      <c r="H128" s="2">
        <v>30376.86</v>
      </c>
      <c r="I128" s="33">
        <f t="shared" si="37"/>
        <v>1136.8585329341317</v>
      </c>
      <c r="J128">
        <v>366</v>
      </c>
      <c r="K128" s="67" t="str">
        <f t="shared" si="35"/>
        <v>-</v>
      </c>
      <c r="L128" s="43">
        <f t="shared" si="36"/>
        <v>30376.86</v>
      </c>
      <c r="M128" s="43">
        <f t="shared" si="38"/>
        <v>15485.833075749049</v>
      </c>
      <c r="N128" s="34"/>
      <c r="O128" s="34">
        <f>IFERROR(INDEX('Revised 2023 MFAM (2021 PYAs)'!Y$13:Y$258,MATCH(B128,'Revised 2023 MFAM (2021 PYAs)'!B$13:B$258,0)),0)</f>
        <v>9.6389844107488898</v>
      </c>
      <c r="P128" s="34">
        <f>IFERROR(INDEX('Revised 2020 MFAM(2020 PYAs)'!W$20:W$269,MATCH(B128,'Revised 2020 MFAM(2020 PYAs)'!B$20:B$269,0)),0)</f>
        <v>-2.4996566395457194</v>
      </c>
      <c r="Q128" s="34">
        <f t="shared" si="39"/>
        <v>6.6078704088985623</v>
      </c>
      <c r="R128" s="34">
        <f t="shared" si="40"/>
        <v>13.747198180101734</v>
      </c>
      <c r="S128" s="34"/>
      <c r="T128" s="54">
        <f t="shared" si="41"/>
        <v>15499.58027392915</v>
      </c>
      <c r="U128" s="55">
        <v>0</v>
      </c>
      <c r="V128" s="56">
        <f t="shared" si="42"/>
        <v>0</v>
      </c>
      <c r="W128" s="34">
        <f t="shared" si="43"/>
        <v>15499.58027392915</v>
      </c>
      <c r="X128" s="35"/>
      <c r="Y128" s="34">
        <f t="shared" si="44"/>
        <v>3874.8950684822876</v>
      </c>
      <c r="Z128" s="34">
        <f t="shared" si="45"/>
        <v>3874.8950684822876</v>
      </c>
      <c r="AA128" s="34">
        <f t="shared" si="46"/>
        <v>3874.8950684822876</v>
      </c>
      <c r="AB128" s="34">
        <f t="shared" si="47"/>
        <v>3874.8950684822876</v>
      </c>
    </row>
    <row r="129" spans="2:28" x14ac:dyDescent="0.35">
      <c r="B129">
        <v>611</v>
      </c>
      <c r="C129" s="7">
        <v>8</v>
      </c>
      <c r="D129" s="12" t="s">
        <v>146</v>
      </c>
      <c r="E129" s="40">
        <v>24.229936943839608</v>
      </c>
      <c r="F129" s="2">
        <v>30778.720000000001</v>
      </c>
      <c r="G129" s="2">
        <v>0</v>
      </c>
      <c r="H129" s="2">
        <v>30778.720000000001</v>
      </c>
      <c r="I129" s="33">
        <f t="shared" si="37"/>
        <v>1270.2765207907569</v>
      </c>
      <c r="J129">
        <v>366</v>
      </c>
      <c r="K129" s="67" t="str">
        <f t="shared" si="35"/>
        <v>-</v>
      </c>
      <c r="L129" s="43">
        <f t="shared" si="36"/>
        <v>30778.719999999998</v>
      </c>
      <c r="M129" s="43">
        <f t="shared" si="38"/>
        <v>15690.697465281755</v>
      </c>
      <c r="N129" s="34"/>
      <c r="O129" s="34">
        <f>IFERROR(INDEX('Revised 2023 MFAM (2021 PYAs)'!Y$13:Y$258,MATCH(B129,'Revised 2023 MFAM (2021 PYAs)'!B$13:B$258,0)),0)</f>
        <v>17.57417581394111</v>
      </c>
      <c r="P129" s="34">
        <f>IFERROR(INDEX('Revised 2020 MFAM(2020 PYAs)'!W$20:W$269,MATCH(B129,'Revised 2020 MFAM(2020 PYAs)'!B$20:B$269,0)),0)</f>
        <v>-4.2788630614995782</v>
      </c>
      <c r="Q129" s="34">
        <f t="shared" si="39"/>
        <v>6.6952869095678196</v>
      </c>
      <c r="R129" s="34">
        <f t="shared" si="40"/>
        <v>19.990599662009352</v>
      </c>
      <c r="S129" s="34"/>
      <c r="T129" s="54">
        <f t="shared" si="41"/>
        <v>15710.688064943764</v>
      </c>
      <c r="U129" s="55">
        <v>0</v>
      </c>
      <c r="V129" s="56">
        <f t="shared" si="42"/>
        <v>0</v>
      </c>
      <c r="W129" s="34">
        <f t="shared" si="43"/>
        <v>15710.688064943764</v>
      </c>
      <c r="X129" s="35"/>
      <c r="Y129" s="34">
        <f t="shared" si="44"/>
        <v>3927.6720162359411</v>
      </c>
      <c r="Z129" s="34">
        <f t="shared" si="45"/>
        <v>3927.6720162359411</v>
      </c>
      <c r="AA129" s="34">
        <f t="shared" si="46"/>
        <v>3927.6720162359411</v>
      </c>
      <c r="AB129" s="34">
        <f t="shared" si="47"/>
        <v>3927.6720162359411</v>
      </c>
    </row>
    <row r="130" spans="2:28" x14ac:dyDescent="0.35">
      <c r="B130">
        <v>616</v>
      </c>
      <c r="C130" s="7">
        <v>8</v>
      </c>
      <c r="D130" s="12" t="s">
        <v>147</v>
      </c>
      <c r="E130" s="40">
        <v>166.57</v>
      </c>
      <c r="F130" s="2">
        <v>205744.53</v>
      </c>
      <c r="G130" s="2">
        <v>0</v>
      </c>
      <c r="H130" s="2">
        <v>205744.53</v>
      </c>
      <c r="I130" s="33">
        <f t="shared" si="37"/>
        <v>1235.1835864801585</v>
      </c>
      <c r="J130">
        <v>366</v>
      </c>
      <c r="K130" s="67" t="str">
        <f t="shared" si="35"/>
        <v>-</v>
      </c>
      <c r="L130" s="43">
        <f t="shared" si="36"/>
        <v>205744.53</v>
      </c>
      <c r="M130" s="43">
        <f t="shared" si="38"/>
        <v>104886.59617315426</v>
      </c>
      <c r="N130" s="34"/>
      <c r="O130" s="34">
        <f>IFERROR(INDEX('Revised 2023 MFAM (2021 PYAs)'!Y$13:Y$258,MATCH(B130,'Revised 2023 MFAM (2021 PYAs)'!B$13:B$258,0)),0)</f>
        <v>119.81962149389437</v>
      </c>
      <c r="P130" s="34">
        <f>IFERROR(INDEX('Revised 2020 MFAM(2020 PYAs)'!W$20:W$269,MATCH(B130,'Revised 2020 MFAM(2020 PYAs)'!B$20:B$269,0)),0)</f>
        <v>-40.145747366230353</v>
      </c>
      <c r="Q130" s="34">
        <f t="shared" si="39"/>
        <v>44.755553785998373</v>
      </c>
      <c r="R130" s="34">
        <f t="shared" si="40"/>
        <v>124.42942791366239</v>
      </c>
      <c r="S130" s="34"/>
      <c r="T130" s="54">
        <f t="shared" si="41"/>
        <v>105011.02560106793</v>
      </c>
      <c r="U130" s="55">
        <v>0</v>
      </c>
      <c r="V130" s="56">
        <f t="shared" si="42"/>
        <v>0</v>
      </c>
      <c r="W130" s="34">
        <f t="shared" si="43"/>
        <v>105011.02560106793</v>
      </c>
      <c r="X130" s="35"/>
      <c r="Y130" s="34">
        <f t="shared" si="44"/>
        <v>26252.756400266982</v>
      </c>
      <c r="Z130" s="34">
        <f t="shared" si="45"/>
        <v>26252.756400266982</v>
      </c>
      <c r="AA130" s="34">
        <f t="shared" si="46"/>
        <v>26252.756400266982</v>
      </c>
      <c r="AB130" s="34">
        <f t="shared" si="47"/>
        <v>26252.756400266982</v>
      </c>
    </row>
    <row r="131" spans="2:28" x14ac:dyDescent="0.35">
      <c r="B131">
        <v>637</v>
      </c>
      <c r="C131" s="7">
        <v>8</v>
      </c>
      <c r="D131" s="12" t="s">
        <v>148</v>
      </c>
      <c r="E131" s="40">
        <v>12.710599999999999</v>
      </c>
      <c r="F131" s="2">
        <v>29159.09</v>
      </c>
      <c r="G131" s="2">
        <v>0</v>
      </c>
      <c r="H131" s="2">
        <v>29159.09</v>
      </c>
      <c r="I131" s="33">
        <f t="shared" si="37"/>
        <v>2294.0765974855635</v>
      </c>
      <c r="J131">
        <v>366</v>
      </c>
      <c r="K131" s="67" t="str">
        <f t="shared" si="35"/>
        <v>-</v>
      </c>
      <c r="L131" s="43">
        <f t="shared" si="36"/>
        <v>29159.09</v>
      </c>
      <c r="M131" s="43">
        <f t="shared" si="38"/>
        <v>14865.025561586792</v>
      </c>
      <c r="N131" s="34"/>
      <c r="O131" s="34">
        <f>IFERROR(INDEX('Revised 2023 MFAM (2021 PYAs)'!Y$13:Y$258,MATCH(B131,'Revised 2023 MFAM (2021 PYAs)'!B$13:B$258,0)),0)</f>
        <v>0</v>
      </c>
      <c r="P131" s="34">
        <f>IFERROR(INDEX('Revised 2020 MFAM(2020 PYAs)'!W$20:W$269,MATCH(B131,'Revised 2020 MFAM(2020 PYAs)'!B$20:B$269,0)),0)</f>
        <v>-4.3354354342209263</v>
      </c>
      <c r="Q131" s="34">
        <f t="shared" si="39"/>
        <v>6.3429692193798175</v>
      </c>
      <c r="R131" s="34">
        <f t="shared" si="40"/>
        <v>2.0075337851588912</v>
      </c>
      <c r="S131" s="34"/>
      <c r="T131" s="54">
        <f t="shared" si="41"/>
        <v>14867.033095371951</v>
      </c>
      <c r="U131" s="55">
        <v>0</v>
      </c>
      <c r="V131" s="56">
        <f t="shared" si="42"/>
        <v>0</v>
      </c>
      <c r="W131" s="34">
        <f t="shared" si="43"/>
        <v>14867.033095371951</v>
      </c>
      <c r="X131" s="35"/>
      <c r="Y131" s="34">
        <f t="shared" si="44"/>
        <v>3716.7582738429878</v>
      </c>
      <c r="Z131" s="34">
        <f t="shared" si="45"/>
        <v>3716.7582738429878</v>
      </c>
      <c r="AA131" s="34">
        <f t="shared" si="46"/>
        <v>3716.7582738429878</v>
      </c>
      <c r="AB131" s="34">
        <f t="shared" si="47"/>
        <v>3716.7582738429878</v>
      </c>
    </row>
    <row r="132" spans="2:28" x14ac:dyDescent="0.35">
      <c r="B132">
        <v>638</v>
      </c>
      <c r="C132" s="7">
        <v>8</v>
      </c>
      <c r="D132" s="12" t="s">
        <v>149</v>
      </c>
      <c r="E132" s="40">
        <v>7.2508246428998513</v>
      </c>
      <c r="F132" s="2">
        <v>14125.23</v>
      </c>
      <c r="G132" s="2">
        <v>0</v>
      </c>
      <c r="H132" s="2">
        <v>14125.23</v>
      </c>
      <c r="I132" s="33">
        <f t="shared" si="37"/>
        <v>1948.0860034081365</v>
      </c>
      <c r="J132">
        <v>366</v>
      </c>
      <c r="K132" s="67" t="str">
        <f t="shared" si="35"/>
        <v>-</v>
      </c>
      <c r="L132" s="43">
        <f t="shared" si="36"/>
        <v>14125.23</v>
      </c>
      <c r="M132" s="43">
        <f t="shared" si="38"/>
        <v>7200.9073332978705</v>
      </c>
      <c r="N132" s="34"/>
      <c r="O132" s="34">
        <f>IFERROR(INDEX('Revised 2023 MFAM (2021 PYAs)'!Y$13:Y$258,MATCH(B132,'Revised 2023 MFAM (2021 PYAs)'!B$13:B$258,0)),0)</f>
        <v>11.617924038808269</v>
      </c>
      <c r="P132" s="34">
        <f>IFERROR(INDEX('Revised 2020 MFAM(2020 PYAs)'!W$20:W$269,MATCH(B132,'Revised 2020 MFAM(2020 PYAs)'!B$20:B$269,0)),0)</f>
        <v>-3.1254111477228435</v>
      </c>
      <c r="Q132" s="34">
        <f t="shared" si="39"/>
        <v>3.0726575865934214</v>
      </c>
      <c r="R132" s="34">
        <f t="shared" si="40"/>
        <v>11.565170477678848</v>
      </c>
      <c r="S132" s="34"/>
      <c r="T132" s="54">
        <f t="shared" si="41"/>
        <v>7212.4725037755497</v>
      </c>
      <c r="U132" s="55">
        <v>0</v>
      </c>
      <c r="V132" s="56">
        <f t="shared" si="42"/>
        <v>0</v>
      </c>
      <c r="W132" s="34">
        <f t="shared" si="43"/>
        <v>7212.4725037755497</v>
      </c>
      <c r="X132" s="35"/>
      <c r="Y132" s="34">
        <f t="shared" si="44"/>
        <v>1803.1181259438874</v>
      </c>
      <c r="Z132" s="34">
        <f t="shared" si="45"/>
        <v>1803.1181259438874</v>
      </c>
      <c r="AA132" s="34">
        <f t="shared" si="46"/>
        <v>1803.1181259438874</v>
      </c>
      <c r="AB132" s="34">
        <f t="shared" si="47"/>
        <v>1803.1181259438874</v>
      </c>
    </row>
    <row r="133" spans="2:28" x14ac:dyDescent="0.35">
      <c r="B133">
        <v>639</v>
      </c>
      <c r="C133" s="7">
        <v>8</v>
      </c>
      <c r="D133" s="12" t="s">
        <v>150</v>
      </c>
      <c r="E133" s="40">
        <v>7.2951284971200536</v>
      </c>
      <c r="F133" s="2">
        <v>26024.54</v>
      </c>
      <c r="G133" s="2">
        <v>0</v>
      </c>
      <c r="H133" s="2">
        <v>26024.54</v>
      </c>
      <c r="I133" s="33">
        <f t="shared" si="37"/>
        <v>3567.3861002275535</v>
      </c>
      <c r="J133">
        <v>366</v>
      </c>
      <c r="K133" s="67" t="str">
        <f t="shared" si="35"/>
        <v>-</v>
      </c>
      <c r="L133" s="43">
        <f t="shared" si="36"/>
        <v>26024.54</v>
      </c>
      <c r="M133" s="43">
        <f t="shared" si="38"/>
        <v>13267.06191203285</v>
      </c>
      <c r="N133" s="34"/>
      <c r="O133" s="34">
        <f>IFERROR(INDEX('Revised 2023 MFAM (2021 PYAs)'!Y$13:Y$258,MATCH(B133,'Revised 2023 MFAM (2021 PYAs)'!B$13:B$258,0)),0)</f>
        <v>24.101493920406938</v>
      </c>
      <c r="P133" s="34">
        <f>IFERROR(INDEX('Revised 2020 MFAM(2020 PYAs)'!W$20:W$269,MATCH(B133,'Revised 2020 MFAM(2020 PYAs)'!B$20:B$269,0)),0)</f>
        <v>0</v>
      </c>
      <c r="Q133" s="34">
        <f t="shared" si="39"/>
        <v>5.6611113779105873</v>
      </c>
      <c r="R133" s="34">
        <f t="shared" si="40"/>
        <v>29.762605298317524</v>
      </c>
      <c r="S133" s="34"/>
      <c r="T133" s="54">
        <f t="shared" si="41"/>
        <v>13296.824517331168</v>
      </c>
      <c r="U133" s="55">
        <v>1</v>
      </c>
      <c r="V133" s="56">
        <f t="shared" si="42"/>
        <v>-1329.682451733117</v>
      </c>
      <c r="W133" s="34">
        <f t="shared" si="43"/>
        <v>11967.142065598051</v>
      </c>
      <c r="X133" s="35"/>
      <c r="Y133" s="34">
        <f t="shared" si="44"/>
        <v>2991.7855163995127</v>
      </c>
      <c r="Z133" s="34">
        <f t="shared" si="45"/>
        <v>2991.7855163995127</v>
      </c>
      <c r="AA133" s="34">
        <f t="shared" si="46"/>
        <v>2991.7855163995127</v>
      </c>
      <c r="AB133" s="34">
        <f t="shared" si="47"/>
        <v>2991.7855163995127</v>
      </c>
    </row>
    <row r="134" spans="2:28" x14ac:dyDescent="0.35">
      <c r="B134">
        <v>714</v>
      </c>
      <c r="C134" s="7">
        <v>8</v>
      </c>
      <c r="D134" s="12" t="s">
        <v>151</v>
      </c>
      <c r="E134" s="40">
        <v>56.060055547761266</v>
      </c>
      <c r="F134" s="2">
        <v>115708.19</v>
      </c>
      <c r="G134" s="2">
        <v>0</v>
      </c>
      <c r="H134" s="2">
        <v>115708.19</v>
      </c>
      <c r="I134" s="33">
        <f t="shared" si="37"/>
        <v>2064.0041981660283</v>
      </c>
      <c r="J134">
        <v>366</v>
      </c>
      <c r="K134" s="67" t="str">
        <f t="shared" si="35"/>
        <v>-</v>
      </c>
      <c r="L134" s="43">
        <f t="shared" si="36"/>
        <v>115708.19</v>
      </c>
      <c r="M134" s="43">
        <f t="shared" si="38"/>
        <v>58986.93004599736</v>
      </c>
      <c r="N134" s="34"/>
      <c r="O134" s="34">
        <f>IFERROR(INDEX('Revised 2023 MFAM (2021 PYAs)'!Y$13:Y$258,MATCH(B134,'Revised 2023 MFAM (2021 PYAs)'!B$13:B$258,0)),0)</f>
        <v>-9549.5623236335086</v>
      </c>
      <c r="P134" s="34">
        <f>IFERROR(INDEX('Revised 2020 MFAM(2020 PYAs)'!W$20:W$269,MATCH(B134,'Revised 2020 MFAM(2020 PYAs)'!B$20:B$269,0)),0)</f>
        <v>-7581.9494257715269</v>
      </c>
      <c r="Q134" s="34">
        <f t="shared" si="39"/>
        <v>25.169972300238157</v>
      </c>
      <c r="R134" s="34">
        <f t="shared" si="40"/>
        <v>-17106.341777104797</v>
      </c>
      <c r="S134" s="34"/>
      <c r="T134" s="54">
        <f t="shared" si="41"/>
        <v>41880.588268892563</v>
      </c>
      <c r="U134" s="55">
        <v>0</v>
      </c>
      <c r="V134" s="56">
        <f t="shared" si="42"/>
        <v>0</v>
      </c>
      <c r="W134" s="34">
        <f t="shared" si="43"/>
        <v>41880.588268892563</v>
      </c>
      <c r="X134" s="35"/>
      <c r="Y134" s="34">
        <f t="shared" si="44"/>
        <v>10470.147067223141</v>
      </c>
      <c r="Z134" s="34">
        <f t="shared" si="45"/>
        <v>10470.147067223141</v>
      </c>
      <c r="AA134" s="34">
        <f t="shared" si="46"/>
        <v>10470.147067223141</v>
      </c>
      <c r="AB134" s="34">
        <f t="shared" si="47"/>
        <v>10470.147067223141</v>
      </c>
    </row>
    <row r="135" spans="2:28" x14ac:dyDescent="0.35">
      <c r="B135">
        <v>749</v>
      </c>
      <c r="C135" s="7">
        <v>8</v>
      </c>
      <c r="D135" s="12" t="s">
        <v>152</v>
      </c>
      <c r="E135" s="40">
        <v>26.487330349758473</v>
      </c>
      <c r="F135" s="2">
        <v>25997.66</v>
      </c>
      <c r="G135" s="2">
        <v>5065.7700000000004</v>
      </c>
      <c r="H135" s="2">
        <v>20931.89</v>
      </c>
      <c r="I135" s="33">
        <f t="shared" si="37"/>
        <v>790.26046504497458</v>
      </c>
      <c r="J135">
        <v>182</v>
      </c>
      <c r="K135" s="67">
        <f t="shared" si="35"/>
        <v>45474</v>
      </c>
      <c r="L135" s="43">
        <f t="shared" si="36"/>
        <v>10408.754043715848</v>
      </c>
      <c r="M135" s="43">
        <f t="shared" si="38"/>
        <v>5306.2833896430229</v>
      </c>
      <c r="N135" s="34"/>
      <c r="O135" s="34">
        <f>IFERROR(INDEX('Revised 2023 MFAM (2021 PYAs)'!Y$13:Y$258,MATCH(B135,'Revised 2023 MFAM (2021 PYAs)'!B$13:B$258,0)),0)</f>
        <v>646.9793157156646</v>
      </c>
      <c r="P135" s="34">
        <f>IFERROR(INDEX('Revised 2020 MFAM(2020 PYAs)'!W$20:W$269,MATCH(B135,'Revised 2020 MFAM(2020 PYAs)'!B$20:B$269,0)),0)</f>
        <v>-2.3826600357688221</v>
      </c>
      <c r="Q135" s="34">
        <f t="shared" si="39"/>
        <v>2.2642135440915623</v>
      </c>
      <c r="R135" s="34">
        <f t="shared" si="40"/>
        <v>646.86086922398738</v>
      </c>
      <c r="S135" s="34"/>
      <c r="T135" s="54">
        <f t="shared" si="41"/>
        <v>5953.1442588670106</v>
      </c>
      <c r="U135" s="55">
        <v>0</v>
      </c>
      <c r="V135" s="56">
        <f t="shared" si="42"/>
        <v>0</v>
      </c>
      <c r="W135" s="34">
        <f t="shared" si="43"/>
        <v>5953.1442588670106</v>
      </c>
      <c r="X135" s="35"/>
      <c r="Y135" s="34">
        <f t="shared" si="44"/>
        <v>2976.5721294335053</v>
      </c>
      <c r="Z135" s="34">
        <f t="shared" si="45"/>
        <v>2976.5721294335053</v>
      </c>
      <c r="AA135" s="34">
        <f t="shared" si="46"/>
        <v>0</v>
      </c>
      <c r="AB135" s="34">
        <f t="shared" si="47"/>
        <v>0</v>
      </c>
    </row>
    <row r="136" spans="2:28" x14ac:dyDescent="0.35">
      <c r="B136">
        <v>775</v>
      </c>
      <c r="C136" s="7">
        <v>8</v>
      </c>
      <c r="D136" s="12" t="s">
        <v>153</v>
      </c>
      <c r="E136" s="40">
        <v>220.88609598660756</v>
      </c>
      <c r="F136" s="2">
        <v>193441.31</v>
      </c>
      <c r="G136" s="2">
        <v>0</v>
      </c>
      <c r="H136" s="2">
        <v>193441.31</v>
      </c>
      <c r="I136" s="33">
        <f t="shared" si="37"/>
        <v>875.75140995623576</v>
      </c>
      <c r="J136">
        <v>366</v>
      </c>
      <c r="K136" s="67" t="str">
        <f t="shared" si="35"/>
        <v>-</v>
      </c>
      <c r="L136" s="43">
        <f t="shared" si="36"/>
        <v>193441.30999999997</v>
      </c>
      <c r="M136" s="43">
        <f t="shared" si="38"/>
        <v>98614.532134467649</v>
      </c>
      <c r="N136" s="34"/>
      <c r="O136" s="34">
        <f>IFERROR(INDEX('Revised 2023 MFAM (2021 PYAs)'!Y$13:Y$258,MATCH(B136,'Revised 2023 MFAM (2021 PYAs)'!B$13:B$258,0)),0)</f>
        <v>77.641450766008347</v>
      </c>
      <c r="P136" s="34">
        <f>IFERROR(INDEX('Revised 2020 MFAM(2020 PYAs)'!W$20:W$269,MATCH(B136,'Revised 2020 MFAM(2020 PYAs)'!B$20:B$269,0)),0)</f>
        <v>-24.221703289149445</v>
      </c>
      <c r="Q136" s="34">
        <f t="shared" si="39"/>
        <v>42.079237558048241</v>
      </c>
      <c r="R136" s="34">
        <f t="shared" si="40"/>
        <v>95.49898503490715</v>
      </c>
      <c r="S136" s="34"/>
      <c r="T136" s="54">
        <f t="shared" si="41"/>
        <v>98710.031119502557</v>
      </c>
      <c r="U136" s="55">
        <v>0</v>
      </c>
      <c r="V136" s="56">
        <f t="shared" si="42"/>
        <v>0</v>
      </c>
      <c r="W136" s="34">
        <f t="shared" si="43"/>
        <v>98710.031119502557</v>
      </c>
      <c r="X136" s="35"/>
      <c r="Y136" s="34">
        <f t="shared" si="44"/>
        <v>24677.507779875639</v>
      </c>
      <c r="Z136" s="34">
        <f t="shared" si="45"/>
        <v>24677.507779875639</v>
      </c>
      <c r="AA136" s="34">
        <f t="shared" si="46"/>
        <v>24677.507779875639</v>
      </c>
      <c r="AB136" s="34">
        <f t="shared" si="47"/>
        <v>24677.507779875639</v>
      </c>
    </row>
    <row r="137" spans="2:28" x14ac:dyDescent="0.35">
      <c r="B137">
        <v>790</v>
      </c>
      <c r="C137" s="7">
        <v>8</v>
      </c>
      <c r="D137" s="12" t="s">
        <v>154</v>
      </c>
      <c r="E137" s="40">
        <v>16.66</v>
      </c>
      <c r="F137" s="2">
        <v>14529.2</v>
      </c>
      <c r="G137" s="2">
        <v>0</v>
      </c>
      <c r="H137" s="2">
        <v>14529.2</v>
      </c>
      <c r="I137" s="33">
        <f t="shared" si="37"/>
        <v>872.10084033613452</v>
      </c>
      <c r="J137">
        <v>366</v>
      </c>
      <c r="K137" s="67" t="str">
        <f t="shared" si="35"/>
        <v>-</v>
      </c>
      <c r="L137" s="43">
        <f t="shared" si="36"/>
        <v>14529.2</v>
      </c>
      <c r="M137" s="43">
        <f t="shared" si="38"/>
        <v>7406.8473806763805</v>
      </c>
      <c r="N137" s="34"/>
      <c r="O137" s="34">
        <f>IFERROR(INDEX('Revised 2023 MFAM (2021 PYAs)'!Y$13:Y$258,MATCH(B137,'Revised 2023 MFAM (2021 PYAs)'!B$13:B$258,0)),0)</f>
        <v>6.3805662748009127</v>
      </c>
      <c r="P137" s="34">
        <f>IFERROR(INDEX('Revised 2020 MFAM(2020 PYAs)'!W$20:W$269,MATCH(B137,'Revised 2020 MFAM(2020 PYAs)'!B$20:B$269,0)),0)</f>
        <v>-1.6586777503207486</v>
      </c>
      <c r="Q137" s="34">
        <f t="shared" si="39"/>
        <v>3.1605330750106826</v>
      </c>
      <c r="R137" s="34">
        <f t="shared" si="40"/>
        <v>7.8824215994908471</v>
      </c>
      <c r="S137" s="34"/>
      <c r="T137" s="54">
        <f t="shared" si="41"/>
        <v>7414.7298022758714</v>
      </c>
      <c r="U137" s="55">
        <v>0</v>
      </c>
      <c r="V137" s="56">
        <f t="shared" si="42"/>
        <v>0</v>
      </c>
      <c r="W137" s="34">
        <f t="shared" si="43"/>
        <v>7414.7298022758714</v>
      </c>
      <c r="X137" s="35"/>
      <c r="Y137" s="34">
        <f t="shared" si="44"/>
        <v>1853.6824505689679</v>
      </c>
      <c r="Z137" s="34">
        <f t="shared" si="45"/>
        <v>1853.6824505689679</v>
      </c>
      <c r="AA137" s="34">
        <f t="shared" si="46"/>
        <v>1853.6824505689679</v>
      </c>
      <c r="AB137" s="34">
        <f t="shared" si="47"/>
        <v>1853.6824505689679</v>
      </c>
    </row>
    <row r="138" spans="2:28" x14ac:dyDescent="0.35">
      <c r="B138">
        <v>795</v>
      </c>
      <c r="C138" s="7">
        <v>8</v>
      </c>
      <c r="D138" s="12" t="s">
        <v>155</v>
      </c>
      <c r="E138" s="40">
        <v>239.22</v>
      </c>
      <c r="F138" s="2">
        <v>247858</v>
      </c>
      <c r="G138" s="2">
        <v>3977.7799999999997</v>
      </c>
      <c r="H138" s="2">
        <v>243880.22</v>
      </c>
      <c r="I138" s="33">
        <f t="shared" si="37"/>
        <v>1019.4808962461333</v>
      </c>
      <c r="J138">
        <v>366</v>
      </c>
      <c r="K138" s="67" t="str">
        <f t="shared" si="35"/>
        <v>-</v>
      </c>
      <c r="L138" s="43">
        <f t="shared" si="36"/>
        <v>243880.22</v>
      </c>
      <c r="M138" s="43">
        <f t="shared" si="38"/>
        <v>124327.80667247882</v>
      </c>
      <c r="N138" s="34"/>
      <c r="O138" s="34">
        <f>IFERROR(INDEX('Revised 2023 MFAM (2021 PYAs)'!Y$13:Y$258,MATCH(B138,'Revised 2023 MFAM (2021 PYAs)'!B$13:B$258,0)),0)</f>
        <v>7931.4507391209772</v>
      </c>
      <c r="P138" s="34">
        <f>IFERROR(INDEX('Revised 2020 MFAM(2020 PYAs)'!W$20:W$269,MATCH(B138,'Revised 2020 MFAM(2020 PYAs)'!B$20:B$269,0)),0)</f>
        <v>-37.064611030451488</v>
      </c>
      <c r="Q138" s="34">
        <f t="shared" si="39"/>
        <v>53.051200455006587</v>
      </c>
      <c r="R138" s="34">
        <f t="shared" si="40"/>
        <v>7947.4373285455322</v>
      </c>
      <c r="S138" s="34"/>
      <c r="T138" s="54">
        <f t="shared" si="41"/>
        <v>132275.24400102434</v>
      </c>
      <c r="U138" s="55">
        <v>0</v>
      </c>
      <c r="V138" s="56">
        <f t="shared" si="42"/>
        <v>0</v>
      </c>
      <c r="W138" s="34">
        <f t="shared" si="43"/>
        <v>132275.24400102434</v>
      </c>
      <c r="X138" s="35"/>
      <c r="Y138" s="34">
        <f t="shared" si="44"/>
        <v>33068.811000256086</v>
      </c>
      <c r="Z138" s="34">
        <f t="shared" si="45"/>
        <v>33068.811000256086</v>
      </c>
      <c r="AA138" s="34">
        <f t="shared" si="46"/>
        <v>33068.811000256086</v>
      </c>
      <c r="AB138" s="34">
        <f t="shared" si="47"/>
        <v>33068.811000256086</v>
      </c>
    </row>
    <row r="139" spans="2:28" x14ac:dyDescent="0.35">
      <c r="B139">
        <v>796</v>
      </c>
      <c r="C139" s="7">
        <v>8</v>
      </c>
      <c r="D139" s="12" t="s">
        <v>156</v>
      </c>
      <c r="E139" s="40">
        <v>36</v>
      </c>
      <c r="F139" s="2">
        <v>25689.16</v>
      </c>
      <c r="G139" s="2">
        <v>0</v>
      </c>
      <c r="H139" s="2">
        <v>25689.16</v>
      </c>
      <c r="I139" s="33">
        <f t="shared" si="37"/>
        <v>713.58777777777777</v>
      </c>
      <c r="J139">
        <v>366</v>
      </c>
      <c r="K139" s="67" t="str">
        <f t="shared" si="35"/>
        <v>-</v>
      </c>
      <c r="L139" s="43">
        <f t="shared" si="36"/>
        <v>25689.16</v>
      </c>
      <c r="M139" s="43">
        <f t="shared" si="38"/>
        <v>13096.08839149963</v>
      </c>
      <c r="N139" s="34"/>
      <c r="O139" s="34">
        <f>IFERROR(INDEX('Revised 2023 MFAM (2021 PYAs)'!Y$13:Y$258,MATCH(B139,'Revised 2023 MFAM (2021 PYAs)'!B$13:B$258,0)),0)</f>
        <v>15.792934036944644</v>
      </c>
      <c r="P139" s="34">
        <f>IFERROR(INDEX('Revised 2020 MFAM(2020 PYAs)'!W$20:W$269,MATCH(B139,'Revised 2020 MFAM(2020 PYAs)'!B$20:B$269,0)),0)</f>
        <v>-4.6152521019830601</v>
      </c>
      <c r="Q139" s="34">
        <f t="shared" si="39"/>
        <v>5.5881562542494709</v>
      </c>
      <c r="R139" s="34">
        <f t="shared" si="40"/>
        <v>16.765838189211053</v>
      </c>
      <c r="S139" s="34"/>
      <c r="T139" s="54">
        <f t="shared" si="41"/>
        <v>13112.854229688841</v>
      </c>
      <c r="U139" s="55">
        <v>0</v>
      </c>
      <c r="V139" s="56">
        <f t="shared" si="42"/>
        <v>0</v>
      </c>
      <c r="W139" s="34">
        <f t="shared" si="43"/>
        <v>13112.854229688841</v>
      </c>
      <c r="X139" s="35"/>
      <c r="Y139" s="34">
        <f t="shared" si="44"/>
        <v>3278.2135574222102</v>
      </c>
      <c r="Z139" s="34">
        <f t="shared" si="45"/>
        <v>3278.2135574222102</v>
      </c>
      <c r="AA139" s="34">
        <f t="shared" si="46"/>
        <v>3278.2135574222102</v>
      </c>
      <c r="AB139" s="34">
        <f t="shared" si="47"/>
        <v>3278.2135574222102</v>
      </c>
    </row>
    <row r="140" spans="2:28" x14ac:dyDescent="0.35">
      <c r="B140">
        <v>801</v>
      </c>
      <c r="C140" s="7">
        <v>8</v>
      </c>
      <c r="D140" s="12" t="s">
        <v>157</v>
      </c>
      <c r="E140" s="40">
        <v>80.595045654562895</v>
      </c>
      <c r="F140" s="2">
        <v>119771.63</v>
      </c>
      <c r="G140" s="2">
        <v>0</v>
      </c>
      <c r="H140" s="2">
        <v>119771.63</v>
      </c>
      <c r="I140" s="33">
        <f t="shared" si="37"/>
        <v>1486.0917197485219</v>
      </c>
      <c r="J140">
        <v>366</v>
      </c>
      <c r="K140" s="67" t="str">
        <f t="shared" si="35"/>
        <v>-</v>
      </c>
      <c r="L140" s="43">
        <f t="shared" si="36"/>
        <v>119771.62999999999</v>
      </c>
      <c r="M140" s="43">
        <f t="shared" si="38"/>
        <v>61058.432945023844</v>
      </c>
      <c r="N140" s="34"/>
      <c r="O140" s="34">
        <f>IFERROR(INDEX('Revised 2023 MFAM (2021 PYAs)'!Y$13:Y$258,MATCH(B140,'Revised 2023 MFAM (2021 PYAs)'!B$13:B$258,0)),0)</f>
        <v>69.305853282283351</v>
      </c>
      <c r="P140" s="34">
        <f>IFERROR(INDEX('Revised 2020 MFAM(2020 PYAs)'!W$20:W$269,MATCH(B140,'Revised 2020 MFAM(2020 PYAs)'!B$20:B$269,0)),0)</f>
        <v>-20.741545690281782</v>
      </c>
      <c r="Q140" s="34">
        <f t="shared" si="39"/>
        <v>26.053891340400135</v>
      </c>
      <c r="R140" s="34">
        <f t="shared" si="40"/>
        <v>74.618198932401697</v>
      </c>
      <c r="S140" s="34"/>
      <c r="T140" s="54">
        <f t="shared" si="41"/>
        <v>61133.051143956247</v>
      </c>
      <c r="U140" s="55">
        <v>0</v>
      </c>
      <c r="V140" s="56">
        <f t="shared" si="42"/>
        <v>0</v>
      </c>
      <c r="W140" s="34">
        <f t="shared" si="43"/>
        <v>61133.051143956247</v>
      </c>
      <c r="X140" s="35"/>
      <c r="Y140" s="34">
        <f t="shared" si="44"/>
        <v>15283.262785989062</v>
      </c>
      <c r="Z140" s="34">
        <f t="shared" si="45"/>
        <v>15283.262785989062</v>
      </c>
      <c r="AA140" s="34">
        <f t="shared" si="46"/>
        <v>15283.262785989062</v>
      </c>
      <c r="AB140" s="34">
        <f t="shared" si="47"/>
        <v>15283.262785989062</v>
      </c>
    </row>
    <row r="141" spans="2:28" x14ac:dyDescent="0.35">
      <c r="B141">
        <v>809</v>
      </c>
      <c r="C141" s="7">
        <v>8</v>
      </c>
      <c r="D141" s="12" t="s">
        <v>158</v>
      </c>
      <c r="E141" s="40">
        <v>195.05146487706281</v>
      </c>
      <c r="F141" s="2">
        <v>525914.76</v>
      </c>
      <c r="G141" s="2">
        <v>0</v>
      </c>
      <c r="H141" s="2">
        <v>525914.76</v>
      </c>
      <c r="I141" s="33">
        <f t="shared" ref="I141:I172" si="48">IFERROR(H141/E141,"n.a.")</f>
        <v>2696.2871585274888</v>
      </c>
      <c r="J141">
        <v>366</v>
      </c>
      <c r="K141" s="67" t="str">
        <f t="shared" si="35"/>
        <v>-</v>
      </c>
      <c r="L141" s="43">
        <f t="shared" si="36"/>
        <v>525914.76</v>
      </c>
      <c r="M141" s="43">
        <f t="shared" ref="M141:M172" si="49">L141*(E$8/L$11)</f>
        <v>268106.32124033303</v>
      </c>
      <c r="N141" s="34"/>
      <c r="O141" s="34">
        <f>IFERROR(INDEX('Revised 2023 MFAM (2021 PYAs)'!Y$13:Y$258,MATCH(B141,'Revised 2023 MFAM (2021 PYAs)'!B$13:B$258,0)),0)</f>
        <v>311.48877624247689</v>
      </c>
      <c r="P141" s="34">
        <f>IFERROR(INDEX('Revised 2020 MFAM(2020 PYAs)'!W$20:W$269,MATCH(B141,'Revised 2020 MFAM(2020 PYAs)'!B$20:B$269,0)),0)</f>
        <v>-83.160424934379989</v>
      </c>
      <c r="Q141" s="34">
        <f t="shared" ref="Q141:Q172" si="50">-Q$9*(M141/E$8)</f>
        <v>114.40210015804757</v>
      </c>
      <c r="R141" s="34">
        <f t="shared" ref="R141:R172" si="51">SUM(O141:Q141)</f>
        <v>342.73045146614447</v>
      </c>
      <c r="S141" s="34"/>
      <c r="T141" s="54">
        <f t="shared" ref="T141:T172" si="52">M141+R141</f>
        <v>268449.05169179919</v>
      </c>
      <c r="U141" s="55">
        <v>0</v>
      </c>
      <c r="V141" s="56">
        <f t="shared" ref="V141:V172" si="53">-$U$11*U141*T141</f>
        <v>0</v>
      </c>
      <c r="W141" s="34">
        <f t="shared" ref="W141:W172" si="54">T141+V141</f>
        <v>268449.05169179919</v>
      </c>
      <c r="X141" s="35"/>
      <c r="Y141" s="34">
        <f t="shared" ref="Y141:Y172" si="55">IF(J141&gt;AB$10,W141/4,
IF(J141&gt;AA$10,W141/3,
IF(J141&gt;Z$10,W141/2,
W141)))</f>
        <v>67112.262922949798</v>
      </c>
      <c r="Z141" s="34">
        <f t="shared" ref="Z141:Z172" si="56">IF(J141&gt;AB$10,W141/4,
IF(J141&gt;AA$10,W141/3,
IF(J141&gt;Z$10,W141/2,0)))</f>
        <v>67112.262922949798</v>
      </c>
      <c r="AA141" s="34">
        <f t="shared" ref="AA141:AA172" si="57">IF(J141&gt;AB$10,W141/4,
IF(J141&gt;AA$10,W141/3,0))</f>
        <v>67112.262922949798</v>
      </c>
      <c r="AB141" s="34">
        <f t="shared" ref="AB141:AB172" si="58">IF(J141&gt;AB$10,W141/4,0)</f>
        <v>67112.262922949798</v>
      </c>
    </row>
    <row r="142" spans="2:28" x14ac:dyDescent="0.35">
      <c r="B142">
        <v>810</v>
      </c>
      <c r="C142" s="7">
        <v>8</v>
      </c>
      <c r="D142" s="12" t="s">
        <v>159</v>
      </c>
      <c r="E142" s="40">
        <v>129.05000000000001</v>
      </c>
      <c r="F142" s="2">
        <v>161000.31</v>
      </c>
      <c r="G142" s="2">
        <v>0</v>
      </c>
      <c r="H142" s="2">
        <v>161000.31</v>
      </c>
      <c r="I142" s="33">
        <f t="shared" si="48"/>
        <v>1247.5808601317317</v>
      </c>
      <c r="J142">
        <v>366</v>
      </c>
      <c r="K142" s="67" t="str">
        <f t="shared" ref="K142:K189" si="59">IF(J142=366,"-",J142+$Y$9)</f>
        <v>-</v>
      </c>
      <c r="L142" s="43">
        <f t="shared" ref="L142:L189" si="60">H142*J142/366</f>
        <v>161000.31</v>
      </c>
      <c r="M142" s="43">
        <f t="shared" si="49"/>
        <v>82076.420202873182</v>
      </c>
      <c r="N142" s="34"/>
      <c r="O142" s="34">
        <f>IFERROR(INDEX('Revised 2023 MFAM (2021 PYAs)'!Y$13:Y$258,MATCH(B142,'Revised 2023 MFAM (2021 PYAs)'!B$13:B$258,0)),0)</f>
        <v>105.09806005163409</v>
      </c>
      <c r="P142" s="34">
        <f>IFERROR(INDEX('Revised 2020 MFAM(2020 PYAs)'!W$20:W$269,MATCH(B142,'Revised 2020 MFAM(2020 PYAs)'!B$20:B$269,0)),0)</f>
        <v>-28.907343431113986</v>
      </c>
      <c r="Q142" s="34">
        <f t="shared" si="50"/>
        <v>35.022355314950097</v>
      </c>
      <c r="R142" s="34">
        <f t="shared" si="51"/>
        <v>111.2130719354702</v>
      </c>
      <c r="S142" s="34"/>
      <c r="T142" s="54">
        <f t="shared" si="52"/>
        <v>82187.633274808657</v>
      </c>
      <c r="U142" s="55">
        <v>0</v>
      </c>
      <c r="V142" s="56">
        <f t="shared" si="53"/>
        <v>0</v>
      </c>
      <c r="W142" s="34">
        <f t="shared" si="54"/>
        <v>82187.633274808657</v>
      </c>
      <c r="X142" s="35"/>
      <c r="Y142" s="34">
        <f t="shared" si="55"/>
        <v>20546.908318702164</v>
      </c>
      <c r="Z142" s="34">
        <f t="shared" si="56"/>
        <v>20546.908318702164</v>
      </c>
      <c r="AA142" s="34">
        <f t="shared" si="57"/>
        <v>20546.908318702164</v>
      </c>
      <c r="AB142" s="34">
        <f t="shared" si="58"/>
        <v>20546.908318702164</v>
      </c>
    </row>
    <row r="143" spans="2:28" x14ac:dyDescent="0.35">
      <c r="B143">
        <v>812</v>
      </c>
      <c r="C143" s="7">
        <v>8</v>
      </c>
      <c r="D143" s="12" t="s">
        <v>160</v>
      </c>
      <c r="E143" s="40">
        <v>40.015131666082148</v>
      </c>
      <c r="F143" s="2">
        <v>83890.9</v>
      </c>
      <c r="G143" s="2">
        <v>252</v>
      </c>
      <c r="H143" s="2">
        <v>83638.899999999994</v>
      </c>
      <c r="I143" s="33">
        <f t="shared" si="48"/>
        <v>2090.1818016731522</v>
      </c>
      <c r="J143">
        <v>366</v>
      </c>
      <c r="K143" s="67" t="str">
        <f t="shared" si="59"/>
        <v>-</v>
      </c>
      <c r="L143" s="43">
        <f t="shared" si="60"/>
        <v>83638.899999999994</v>
      </c>
      <c r="M143" s="43">
        <f t="shared" si="49"/>
        <v>42638.31232192093</v>
      </c>
      <c r="N143" s="34"/>
      <c r="O143" s="34">
        <f>IFERROR(INDEX('Revised 2023 MFAM (2021 PYAs)'!Y$13:Y$258,MATCH(B143,'Revised 2023 MFAM (2021 PYAs)'!B$13:B$258,0)),0)</f>
        <v>53.166582217614632</v>
      </c>
      <c r="P143" s="34">
        <f>IFERROR(INDEX('Revised 2020 MFAM(2020 PYAs)'!W$20:W$269,MATCH(B143,'Revised 2020 MFAM(2020 PYAs)'!B$20:B$269,0)),0)</f>
        <v>-15.601912661470124</v>
      </c>
      <c r="Q143" s="34">
        <f t="shared" si="50"/>
        <v>18.193948036196826</v>
      </c>
      <c r="R143" s="34">
        <f t="shared" si="51"/>
        <v>55.758617592341338</v>
      </c>
      <c r="S143" s="34"/>
      <c r="T143" s="54">
        <f t="shared" si="52"/>
        <v>42694.070939513273</v>
      </c>
      <c r="U143" s="55">
        <v>0</v>
      </c>
      <c r="V143" s="56">
        <f t="shared" si="53"/>
        <v>0</v>
      </c>
      <c r="W143" s="34">
        <f t="shared" si="54"/>
        <v>42694.070939513273</v>
      </c>
      <c r="X143" s="35"/>
      <c r="Y143" s="34">
        <f t="shared" si="55"/>
        <v>10673.517734878318</v>
      </c>
      <c r="Z143" s="34">
        <f t="shared" si="56"/>
        <v>10673.517734878318</v>
      </c>
      <c r="AA143" s="34">
        <f t="shared" si="57"/>
        <v>10673.517734878318</v>
      </c>
      <c r="AB143" s="34">
        <f t="shared" si="58"/>
        <v>10673.517734878318</v>
      </c>
    </row>
    <row r="144" spans="2:28" x14ac:dyDescent="0.35">
      <c r="B144">
        <v>818</v>
      </c>
      <c r="C144" s="7">
        <v>8</v>
      </c>
      <c r="D144" s="12" t="s">
        <v>161</v>
      </c>
      <c r="E144" s="40">
        <v>32.386065186495593</v>
      </c>
      <c r="F144" s="2">
        <v>26812.42</v>
      </c>
      <c r="G144" s="2">
        <v>0</v>
      </c>
      <c r="H144" s="2">
        <v>26812.42</v>
      </c>
      <c r="I144" s="33">
        <f t="shared" si="48"/>
        <v>827.89989600775266</v>
      </c>
      <c r="J144">
        <v>366</v>
      </c>
      <c r="K144" s="67" t="str">
        <f t="shared" si="59"/>
        <v>-</v>
      </c>
      <c r="L144" s="43">
        <f t="shared" si="60"/>
        <v>26812.42</v>
      </c>
      <c r="M144" s="43">
        <f t="shared" si="49"/>
        <v>13668.715610398023</v>
      </c>
      <c r="N144" s="34"/>
      <c r="O144" s="34">
        <f>IFERROR(INDEX('Revised 2023 MFAM (2021 PYAs)'!Y$13:Y$258,MATCH(B144,'Revised 2023 MFAM (2021 PYAs)'!B$13:B$258,0)),0)</f>
        <v>13.02055949210262</v>
      </c>
      <c r="P144" s="34">
        <f>IFERROR(INDEX('Revised 2020 MFAM(2020 PYAs)'!W$20:W$269,MATCH(B144,'Revised 2020 MFAM(2020 PYAs)'!B$20:B$269,0)),0)</f>
        <v>-3.461624123785441</v>
      </c>
      <c r="Q144" s="34">
        <f t="shared" si="50"/>
        <v>5.832498708193012</v>
      </c>
      <c r="R144" s="34">
        <f t="shared" si="51"/>
        <v>15.39143407651019</v>
      </c>
      <c r="S144" s="34"/>
      <c r="T144" s="54">
        <f t="shared" si="52"/>
        <v>13684.107044474533</v>
      </c>
      <c r="U144" s="55">
        <v>0</v>
      </c>
      <c r="V144" s="56">
        <f t="shared" si="53"/>
        <v>0</v>
      </c>
      <c r="W144" s="34">
        <f t="shared" si="54"/>
        <v>13684.107044474533</v>
      </c>
      <c r="X144" s="35"/>
      <c r="Y144" s="34">
        <f t="shared" si="55"/>
        <v>3421.0267611186332</v>
      </c>
      <c r="Z144" s="34">
        <f t="shared" si="56"/>
        <v>3421.0267611186332</v>
      </c>
      <c r="AA144" s="34">
        <f t="shared" si="57"/>
        <v>3421.0267611186332</v>
      </c>
      <c r="AB144" s="34">
        <f t="shared" si="58"/>
        <v>3421.0267611186332</v>
      </c>
    </row>
    <row r="145" spans="2:28" x14ac:dyDescent="0.35">
      <c r="B145">
        <v>833</v>
      </c>
      <c r="C145" s="7">
        <v>8</v>
      </c>
      <c r="D145" s="12" t="s">
        <v>162</v>
      </c>
      <c r="E145" s="40">
        <v>48.808506073921507</v>
      </c>
      <c r="F145" s="2">
        <v>42966.81</v>
      </c>
      <c r="G145" s="2">
        <v>0</v>
      </c>
      <c r="H145" s="2">
        <v>42966.81</v>
      </c>
      <c r="I145" s="33">
        <f t="shared" si="48"/>
        <v>880.31397508716748</v>
      </c>
      <c r="J145">
        <v>366</v>
      </c>
      <c r="K145" s="67" t="str">
        <f t="shared" si="59"/>
        <v>-</v>
      </c>
      <c r="L145" s="43">
        <f t="shared" si="60"/>
        <v>42966.81</v>
      </c>
      <c r="M145" s="43">
        <f t="shared" si="49"/>
        <v>21904.069329661623</v>
      </c>
      <c r="N145" s="34"/>
      <c r="O145" s="34">
        <f>IFERROR(INDEX('Revised 2023 MFAM (2021 PYAs)'!Y$13:Y$258,MATCH(B145,'Revised 2023 MFAM (2021 PYAs)'!B$13:B$258,0)),0)</f>
        <v>25.160497335546097</v>
      </c>
      <c r="P145" s="34">
        <f>IFERROR(INDEX('Revised 2020 MFAM(2020 PYAs)'!W$20:W$269,MATCH(B145,'Revised 2020 MFAM(2020 PYAs)'!B$20:B$269,0)),0)</f>
        <v>-7.2016060958521848</v>
      </c>
      <c r="Q145" s="34">
        <f t="shared" si="50"/>
        <v>9.3465589387371448</v>
      </c>
      <c r="R145" s="34">
        <f t="shared" si="51"/>
        <v>27.305450178431059</v>
      </c>
      <c r="S145" s="34"/>
      <c r="T145" s="54">
        <f t="shared" si="52"/>
        <v>21931.374779840055</v>
      </c>
      <c r="U145" s="55">
        <v>0</v>
      </c>
      <c r="V145" s="56">
        <f t="shared" si="53"/>
        <v>0</v>
      </c>
      <c r="W145" s="34">
        <f t="shared" si="54"/>
        <v>21931.374779840055</v>
      </c>
      <c r="X145" s="35"/>
      <c r="Y145" s="34">
        <f t="shared" si="55"/>
        <v>5482.8436949600136</v>
      </c>
      <c r="Z145" s="34">
        <f t="shared" si="56"/>
        <v>5482.8436949600136</v>
      </c>
      <c r="AA145" s="34">
        <f t="shared" si="57"/>
        <v>5482.8436949600136</v>
      </c>
      <c r="AB145" s="34">
        <f t="shared" si="58"/>
        <v>5482.8436949600136</v>
      </c>
    </row>
    <row r="146" spans="2:28" x14ac:dyDescent="0.35">
      <c r="B146">
        <v>834</v>
      </c>
      <c r="C146" s="7">
        <v>8</v>
      </c>
      <c r="D146" s="12" t="s">
        <v>163</v>
      </c>
      <c r="E146" s="40">
        <v>70.170000000000016</v>
      </c>
      <c r="F146" s="2">
        <v>61328</v>
      </c>
      <c r="G146" s="2">
        <v>6816.6</v>
      </c>
      <c r="H146" s="2">
        <v>54511.4</v>
      </c>
      <c r="I146" s="33">
        <f t="shared" si="48"/>
        <v>776.84765569331603</v>
      </c>
      <c r="J146">
        <v>366</v>
      </c>
      <c r="K146" s="67" t="str">
        <f t="shared" si="59"/>
        <v>-</v>
      </c>
      <c r="L146" s="43">
        <f t="shared" si="60"/>
        <v>54511.400000000009</v>
      </c>
      <c r="M146" s="43">
        <f t="shared" si="49"/>
        <v>27789.391040594284</v>
      </c>
      <c r="N146" s="34"/>
      <c r="O146" s="34">
        <f>IFERROR(INDEX('Revised 2023 MFAM (2021 PYAs)'!Y$13:Y$258,MATCH(B146,'Revised 2023 MFAM (2021 PYAs)'!B$13:B$258,0)),0)</f>
        <v>35.337239819746173</v>
      </c>
      <c r="P146" s="34">
        <f>IFERROR(INDEX('Revised 2020 MFAM(2020 PYAs)'!W$20:W$269,MATCH(B146,'Revised 2020 MFAM(2020 PYAs)'!B$20:B$269,0)),0)</f>
        <v>-10.538948501340201</v>
      </c>
      <c r="Q146" s="34">
        <f t="shared" si="50"/>
        <v>11.857850581252741</v>
      </c>
      <c r="R146" s="34">
        <f t="shared" si="51"/>
        <v>36.656141899658714</v>
      </c>
      <c r="S146" s="34"/>
      <c r="T146" s="54">
        <f t="shared" si="52"/>
        <v>27826.047182493941</v>
      </c>
      <c r="U146" s="55">
        <v>0</v>
      </c>
      <c r="V146" s="56">
        <f t="shared" si="53"/>
        <v>0</v>
      </c>
      <c r="W146" s="34">
        <f t="shared" si="54"/>
        <v>27826.047182493941</v>
      </c>
      <c r="X146" s="35"/>
      <c r="Y146" s="34">
        <f t="shared" si="55"/>
        <v>6956.5117956234853</v>
      </c>
      <c r="Z146" s="34">
        <f t="shared" si="56"/>
        <v>6956.5117956234853</v>
      </c>
      <c r="AA146" s="34">
        <f t="shared" si="57"/>
        <v>6956.5117956234853</v>
      </c>
      <c r="AB146" s="34">
        <f t="shared" si="58"/>
        <v>6956.5117956234853</v>
      </c>
    </row>
    <row r="147" spans="2:28" x14ac:dyDescent="0.35">
      <c r="B147">
        <v>837</v>
      </c>
      <c r="C147" s="7">
        <v>8</v>
      </c>
      <c r="D147" s="12" t="s">
        <v>164</v>
      </c>
      <c r="E147" s="40">
        <v>176.39999999999998</v>
      </c>
      <c r="F147" s="2">
        <v>176934.53</v>
      </c>
      <c r="G147" s="2">
        <v>0</v>
      </c>
      <c r="H147" s="2">
        <v>176934.53</v>
      </c>
      <c r="I147" s="33">
        <f t="shared" si="48"/>
        <v>1003.0302154195012</v>
      </c>
      <c r="J147">
        <v>366</v>
      </c>
      <c r="K147" s="67" t="str">
        <f t="shared" si="59"/>
        <v>-</v>
      </c>
      <c r="L147" s="43">
        <f t="shared" si="60"/>
        <v>176934.53</v>
      </c>
      <c r="M147" s="43">
        <f t="shared" si="49"/>
        <v>90199.533359146153</v>
      </c>
      <c r="N147" s="34"/>
      <c r="O147" s="34">
        <f>IFERROR(INDEX('Revised 2023 MFAM (2021 PYAs)'!Y$13:Y$258,MATCH(B147,'Revised 2023 MFAM (2021 PYAs)'!B$13:B$258,0)),0)</f>
        <v>86.20353579656512</v>
      </c>
      <c r="P147" s="34">
        <f>IFERROR(INDEX('Revised 2020 MFAM(2020 PYAs)'!W$20:W$269,MATCH(B147,'Revised 2020 MFAM(2020 PYAs)'!B$20:B$269,0)),0)</f>
        <v>-29.632206038659206</v>
      </c>
      <c r="Q147" s="34">
        <f t="shared" si="50"/>
        <v>38.488522022992989</v>
      </c>
      <c r="R147" s="34">
        <f t="shared" si="51"/>
        <v>95.059851780898896</v>
      </c>
      <c r="S147" s="34"/>
      <c r="T147" s="54">
        <f t="shared" si="52"/>
        <v>90294.593210927051</v>
      </c>
      <c r="U147" s="55">
        <v>0</v>
      </c>
      <c r="V147" s="56">
        <f t="shared" si="53"/>
        <v>0</v>
      </c>
      <c r="W147" s="34">
        <f t="shared" si="54"/>
        <v>90294.593210927051</v>
      </c>
      <c r="X147" s="35"/>
      <c r="Y147" s="34">
        <f t="shared" si="55"/>
        <v>22573.648302731763</v>
      </c>
      <c r="Z147" s="34">
        <f t="shared" si="56"/>
        <v>22573.648302731763</v>
      </c>
      <c r="AA147" s="34">
        <f t="shared" si="57"/>
        <v>22573.648302731763</v>
      </c>
      <c r="AB147" s="34">
        <f t="shared" si="58"/>
        <v>22573.648302731763</v>
      </c>
    </row>
    <row r="148" spans="2:28" x14ac:dyDescent="0.35">
      <c r="B148">
        <v>845</v>
      </c>
      <c r="C148" s="7">
        <v>8</v>
      </c>
      <c r="D148" s="12" t="s">
        <v>165</v>
      </c>
      <c r="E148" s="40">
        <v>1.1775453406284209</v>
      </c>
      <c r="F148" s="2">
        <v>4387.09</v>
      </c>
      <c r="G148" s="2">
        <v>0</v>
      </c>
      <c r="H148" s="2">
        <v>4387.09</v>
      </c>
      <c r="I148" s="33">
        <f t="shared" si="48"/>
        <v>3725.622996103692</v>
      </c>
      <c r="J148">
        <v>366</v>
      </c>
      <c r="K148" s="67" t="str">
        <f t="shared" si="59"/>
        <v>-</v>
      </c>
      <c r="L148" s="43">
        <f t="shared" si="60"/>
        <v>4387.09</v>
      </c>
      <c r="M148" s="43">
        <f t="shared" si="49"/>
        <v>2236.4965776017634</v>
      </c>
      <c r="N148" s="34"/>
      <c r="O148" s="34">
        <f>IFERROR(INDEX('Revised 2023 MFAM (2021 PYAs)'!Y$13:Y$258,MATCH(B148,'Revised 2023 MFAM (2021 PYAs)'!B$13:B$258,0)),0)</f>
        <v>0</v>
      </c>
      <c r="P148" s="34">
        <f>IFERROR(INDEX('Revised 2020 MFAM(2020 PYAs)'!W$20:W$269,MATCH(B148,'Revised 2020 MFAM(2020 PYAs)'!B$20:B$269,0)),0)</f>
        <v>-0.49325525254857894</v>
      </c>
      <c r="Q148" s="34">
        <f t="shared" si="50"/>
        <v>0.95432253999178307</v>
      </c>
      <c r="R148" s="34">
        <f t="shared" si="51"/>
        <v>0.46106728744320413</v>
      </c>
      <c r="S148" s="34"/>
      <c r="T148" s="54">
        <f t="shared" si="52"/>
        <v>2236.9576448892067</v>
      </c>
      <c r="U148" s="55">
        <v>0</v>
      </c>
      <c r="V148" s="56">
        <f t="shared" si="53"/>
        <v>0</v>
      </c>
      <c r="W148" s="34">
        <f t="shared" si="54"/>
        <v>2236.9576448892067</v>
      </c>
      <c r="X148" s="35"/>
      <c r="Y148" s="34">
        <f t="shared" si="55"/>
        <v>559.23941122230167</v>
      </c>
      <c r="Z148" s="34">
        <f t="shared" si="56"/>
        <v>559.23941122230167</v>
      </c>
      <c r="AA148" s="34">
        <f t="shared" si="57"/>
        <v>559.23941122230167</v>
      </c>
      <c r="AB148" s="34">
        <f t="shared" si="58"/>
        <v>559.23941122230167</v>
      </c>
    </row>
    <row r="149" spans="2:28" x14ac:dyDescent="0.35">
      <c r="B149">
        <v>847</v>
      </c>
      <c r="C149" s="7">
        <v>8</v>
      </c>
      <c r="D149" s="12" t="s">
        <v>166</v>
      </c>
      <c r="E149" s="40">
        <v>77.969999999999985</v>
      </c>
      <c r="F149" s="2">
        <v>128506.7</v>
      </c>
      <c r="G149" s="2">
        <v>0</v>
      </c>
      <c r="H149" s="2">
        <v>128506.7</v>
      </c>
      <c r="I149" s="33">
        <f t="shared" si="48"/>
        <v>1648.155700910607</v>
      </c>
      <c r="J149">
        <v>366</v>
      </c>
      <c r="K149" s="67" t="str">
        <f t="shared" si="59"/>
        <v>-</v>
      </c>
      <c r="L149" s="43">
        <f t="shared" si="60"/>
        <v>128506.69999999998</v>
      </c>
      <c r="M149" s="43">
        <f t="shared" si="49"/>
        <v>65511.48819579641</v>
      </c>
      <c r="N149" s="34"/>
      <c r="O149" s="34">
        <f>IFERROR(INDEX('Revised 2023 MFAM (2021 PYAs)'!Y$13:Y$258,MATCH(B149,'Revised 2023 MFAM (2021 PYAs)'!B$13:B$258,0)),0)</f>
        <v>74.988778157159686</v>
      </c>
      <c r="P149" s="34">
        <f>IFERROR(INDEX('Revised 2020 MFAM(2020 PYAs)'!W$20:W$269,MATCH(B149,'Revised 2020 MFAM(2020 PYAs)'!B$20:B$269,0)),0)</f>
        <v>0</v>
      </c>
      <c r="Q149" s="34">
        <f t="shared" si="50"/>
        <v>27.954028832315284</v>
      </c>
      <c r="R149" s="34">
        <f t="shared" si="51"/>
        <v>102.94280698947497</v>
      </c>
      <c r="S149" s="34"/>
      <c r="T149" s="54">
        <f t="shared" si="52"/>
        <v>65614.431002785888</v>
      </c>
      <c r="U149" s="55">
        <v>1</v>
      </c>
      <c r="V149" s="56">
        <f t="shared" si="53"/>
        <v>-6561.4431002785896</v>
      </c>
      <c r="W149" s="34">
        <f t="shared" si="54"/>
        <v>59052.987902507302</v>
      </c>
      <c r="X149" s="35"/>
      <c r="Y149" s="34">
        <f t="shared" si="55"/>
        <v>14763.246975626826</v>
      </c>
      <c r="Z149" s="34">
        <f t="shared" si="56"/>
        <v>14763.246975626826</v>
      </c>
      <c r="AA149" s="34">
        <f t="shared" si="57"/>
        <v>14763.246975626826</v>
      </c>
      <c r="AB149" s="34">
        <f t="shared" si="58"/>
        <v>14763.246975626826</v>
      </c>
    </row>
    <row r="150" spans="2:28" x14ac:dyDescent="0.35">
      <c r="B150">
        <v>866</v>
      </c>
      <c r="C150" s="7">
        <v>8</v>
      </c>
      <c r="D150" s="12" t="s">
        <v>167</v>
      </c>
      <c r="E150" s="40">
        <v>62.345673307453836</v>
      </c>
      <c r="F150" s="2">
        <v>68880.55</v>
      </c>
      <c r="G150" s="2">
        <v>0</v>
      </c>
      <c r="H150" s="2">
        <v>68880.55</v>
      </c>
      <c r="I150" s="33">
        <f t="shared" si="48"/>
        <v>1104.8168436696453</v>
      </c>
      <c r="J150">
        <v>366</v>
      </c>
      <c r="K150" s="67" t="str">
        <f t="shared" si="59"/>
        <v>-</v>
      </c>
      <c r="L150" s="43">
        <f t="shared" si="60"/>
        <v>68880.55</v>
      </c>
      <c r="M150" s="43">
        <f t="shared" si="49"/>
        <v>35114.646460028664</v>
      </c>
      <c r="N150" s="34"/>
      <c r="O150" s="34">
        <f>IFERROR(INDEX('Revised 2023 MFAM (2021 PYAs)'!Y$13:Y$258,MATCH(B150,'Revised 2023 MFAM (2021 PYAs)'!B$13:B$258,0)),0)</f>
        <v>33.770356170454761</v>
      </c>
      <c r="P150" s="34">
        <f>IFERROR(INDEX('Revised 2020 MFAM(2020 PYAs)'!W$20:W$269,MATCH(B150,'Revised 2020 MFAM(2020 PYAs)'!B$20:B$269,0)),0)</f>
        <v>-9.302814579958067</v>
      </c>
      <c r="Q150" s="34">
        <f t="shared" si="50"/>
        <v>14.983568021634163</v>
      </c>
      <c r="R150" s="34">
        <f t="shared" si="51"/>
        <v>39.451109612130857</v>
      </c>
      <c r="S150" s="34"/>
      <c r="T150" s="54">
        <f t="shared" si="52"/>
        <v>35154.097569640791</v>
      </c>
      <c r="U150" s="55">
        <v>0</v>
      </c>
      <c r="V150" s="56">
        <f t="shared" si="53"/>
        <v>0</v>
      </c>
      <c r="W150" s="34">
        <f t="shared" si="54"/>
        <v>35154.097569640791</v>
      </c>
      <c r="X150" s="35"/>
      <c r="Y150" s="34">
        <f t="shared" si="55"/>
        <v>8788.5243924101978</v>
      </c>
      <c r="Z150" s="34">
        <f t="shared" si="56"/>
        <v>8788.5243924101978</v>
      </c>
      <c r="AA150" s="34">
        <f t="shared" si="57"/>
        <v>8788.5243924101978</v>
      </c>
      <c r="AB150" s="34">
        <f t="shared" si="58"/>
        <v>8788.5243924101978</v>
      </c>
    </row>
    <row r="151" spans="2:28" x14ac:dyDescent="0.35">
      <c r="B151">
        <v>873</v>
      </c>
      <c r="C151" s="7">
        <v>8</v>
      </c>
      <c r="D151" s="12" t="s">
        <v>168</v>
      </c>
      <c r="E151" s="40">
        <v>139.56617995744733</v>
      </c>
      <c r="F151" s="2">
        <v>172329.51</v>
      </c>
      <c r="G151" s="2">
        <v>0</v>
      </c>
      <c r="H151" s="2">
        <v>172329.51</v>
      </c>
      <c r="I151" s="33">
        <f t="shared" si="48"/>
        <v>1234.7512130269808</v>
      </c>
      <c r="J151">
        <v>182</v>
      </c>
      <c r="K151" s="67">
        <f t="shared" si="59"/>
        <v>45474</v>
      </c>
      <c r="L151" s="43">
        <f t="shared" si="60"/>
        <v>85693.909344262298</v>
      </c>
      <c r="M151" s="43">
        <f t="shared" si="49"/>
        <v>43685.936456685042</v>
      </c>
      <c r="N151" s="34"/>
      <c r="O151" s="34">
        <f>IFERROR(INDEX('Revised 2023 MFAM (2021 PYAs)'!Y$13:Y$258,MATCH(B151,'Revised 2023 MFAM (2021 PYAs)'!B$13:B$258,0)),0)</f>
        <v>69.975553369527915</v>
      </c>
      <c r="P151" s="34">
        <f>IFERROR(INDEX('Revised 2020 MFAM(2020 PYAs)'!W$20:W$269,MATCH(B151,'Revised 2020 MFAM(2020 PYAs)'!B$20:B$269,0)),0)</f>
        <v>-16.856827985378914</v>
      </c>
      <c r="Q151" s="34">
        <f t="shared" si="50"/>
        <v>18.64097368124246</v>
      </c>
      <c r="R151" s="34">
        <f t="shared" si="51"/>
        <v>71.759699065391459</v>
      </c>
      <c r="S151" s="34"/>
      <c r="T151" s="54">
        <f t="shared" si="52"/>
        <v>43757.696155750433</v>
      </c>
      <c r="U151" s="55">
        <v>0</v>
      </c>
      <c r="V151" s="56">
        <f t="shared" si="53"/>
        <v>0</v>
      </c>
      <c r="W151" s="34">
        <f t="shared" si="54"/>
        <v>43757.696155750433</v>
      </c>
      <c r="X151" s="35"/>
      <c r="Y151" s="34">
        <f t="shared" si="55"/>
        <v>21878.848077875216</v>
      </c>
      <c r="Z151" s="34">
        <f t="shared" si="56"/>
        <v>21878.848077875216</v>
      </c>
      <c r="AA151" s="34">
        <f t="shared" si="57"/>
        <v>0</v>
      </c>
      <c r="AB151" s="34">
        <f t="shared" si="58"/>
        <v>0</v>
      </c>
    </row>
    <row r="152" spans="2:28" x14ac:dyDescent="0.35">
      <c r="B152">
        <v>905</v>
      </c>
      <c r="C152" s="7">
        <v>8</v>
      </c>
      <c r="D152" s="12" t="s">
        <v>169</v>
      </c>
      <c r="E152" s="40">
        <v>104.55479265406473</v>
      </c>
      <c r="F152" s="2">
        <v>98085.1</v>
      </c>
      <c r="G152" s="2">
        <v>0</v>
      </c>
      <c r="H152" s="2">
        <v>98085.1</v>
      </c>
      <c r="I152" s="33">
        <f t="shared" si="48"/>
        <v>938.12151035992508</v>
      </c>
      <c r="J152">
        <v>182</v>
      </c>
      <c r="K152" s="67">
        <f t="shared" si="59"/>
        <v>45474</v>
      </c>
      <c r="L152" s="43">
        <f t="shared" si="60"/>
        <v>48774.557923497268</v>
      </c>
      <c r="M152" s="43">
        <f t="shared" si="49"/>
        <v>24864.803746889305</v>
      </c>
      <c r="N152" s="34"/>
      <c r="O152" s="34">
        <f>IFERROR(INDEX('Revised 2023 MFAM (2021 PYAs)'!Y$13:Y$258,MATCH(B152,'Revised 2023 MFAM (2021 PYAs)'!B$13:B$258,0)),0)</f>
        <v>47.678213717277686</v>
      </c>
      <c r="P152" s="34">
        <f>IFERROR(INDEX('Revised 2020 MFAM(2020 PYAs)'!W$20:W$269,MATCH(B152,'Revised 2020 MFAM(2020 PYAs)'!B$20:B$269,0)),0)</f>
        <v>-12.716473725282412</v>
      </c>
      <c r="Q152" s="34">
        <f t="shared" si="50"/>
        <v>10.609916825168451</v>
      </c>
      <c r="R152" s="34">
        <f t="shared" si="51"/>
        <v>45.571656817163728</v>
      </c>
      <c r="S152" s="34"/>
      <c r="T152" s="54">
        <f t="shared" si="52"/>
        <v>24910.375403706468</v>
      </c>
      <c r="U152" s="55">
        <v>0</v>
      </c>
      <c r="V152" s="56">
        <f t="shared" si="53"/>
        <v>0</v>
      </c>
      <c r="W152" s="34">
        <f t="shared" si="54"/>
        <v>24910.375403706468</v>
      </c>
      <c r="X152" s="35"/>
      <c r="Y152" s="34">
        <f t="shared" si="55"/>
        <v>12455.187701853234</v>
      </c>
      <c r="Z152" s="34">
        <f t="shared" si="56"/>
        <v>12455.187701853234</v>
      </c>
      <c r="AA152" s="34">
        <f t="shared" si="57"/>
        <v>0</v>
      </c>
      <c r="AB152" s="34">
        <f t="shared" si="58"/>
        <v>0</v>
      </c>
    </row>
    <row r="153" spans="2:28" x14ac:dyDescent="0.35">
      <c r="B153">
        <v>914</v>
      </c>
      <c r="C153" s="7">
        <v>8</v>
      </c>
      <c r="D153" s="12" t="s">
        <v>170</v>
      </c>
      <c r="E153" s="40">
        <v>50.664972465661734</v>
      </c>
      <c r="F153" s="2">
        <v>36335.379999999997</v>
      </c>
      <c r="G153" s="2">
        <v>0</v>
      </c>
      <c r="H153" s="2">
        <v>36335.379999999997</v>
      </c>
      <c r="I153" s="33">
        <f t="shared" si="48"/>
        <v>717.16963874057876</v>
      </c>
      <c r="J153">
        <v>366</v>
      </c>
      <c r="K153" s="67" t="str">
        <f t="shared" si="59"/>
        <v>-</v>
      </c>
      <c r="L153" s="43">
        <f t="shared" si="60"/>
        <v>36335.379999999997</v>
      </c>
      <c r="M153" s="43">
        <f t="shared" si="49"/>
        <v>18523.429657440251</v>
      </c>
      <c r="N153" s="34"/>
      <c r="O153" s="34">
        <f>IFERROR(INDEX('Revised 2023 MFAM (2021 PYAs)'!Y$13:Y$258,MATCH(B153,'Revised 2023 MFAM (2021 PYAs)'!B$13:B$258,0)),0)</f>
        <v>25.331188324871619</v>
      </c>
      <c r="P153" s="34">
        <f>IFERROR(INDEX('Revised 2020 MFAM(2020 PYAs)'!W$20:W$269,MATCH(B153,'Revised 2020 MFAM(2020 PYAs)'!B$20:B$269,0)),0)</f>
        <v>-3.599417888050084</v>
      </c>
      <c r="Q153" s="34">
        <f t="shared" si="50"/>
        <v>7.9040257056879684</v>
      </c>
      <c r="R153" s="34">
        <f t="shared" si="51"/>
        <v>29.635796142509502</v>
      </c>
      <c r="S153" s="34"/>
      <c r="T153" s="54">
        <f t="shared" si="52"/>
        <v>18553.06545358276</v>
      </c>
      <c r="U153" s="55">
        <v>0</v>
      </c>
      <c r="V153" s="56">
        <f t="shared" si="53"/>
        <v>0</v>
      </c>
      <c r="W153" s="34">
        <f t="shared" si="54"/>
        <v>18553.06545358276</v>
      </c>
      <c r="X153" s="35"/>
      <c r="Y153" s="34">
        <f t="shared" si="55"/>
        <v>4638.26636339569</v>
      </c>
      <c r="Z153" s="34">
        <f t="shared" si="56"/>
        <v>4638.26636339569</v>
      </c>
      <c r="AA153" s="34">
        <f t="shared" si="57"/>
        <v>4638.26636339569</v>
      </c>
      <c r="AB153" s="34">
        <f t="shared" si="58"/>
        <v>4638.26636339569</v>
      </c>
    </row>
    <row r="154" spans="2:28" x14ac:dyDescent="0.35">
      <c r="B154">
        <v>918</v>
      </c>
      <c r="C154" s="7">
        <v>8</v>
      </c>
      <c r="D154" s="12" t="s">
        <v>171</v>
      </c>
      <c r="E154" s="40">
        <v>55.423801807869083</v>
      </c>
      <c r="F154" s="2">
        <v>22971.1</v>
      </c>
      <c r="G154" s="2">
        <v>0</v>
      </c>
      <c r="H154" s="2">
        <v>22971.1</v>
      </c>
      <c r="I154" s="33">
        <f t="shared" si="48"/>
        <v>414.46272631442901</v>
      </c>
      <c r="J154">
        <v>366</v>
      </c>
      <c r="K154" s="67" t="str">
        <f t="shared" si="59"/>
        <v>-</v>
      </c>
      <c r="L154" s="43">
        <f t="shared" si="60"/>
        <v>22971.1</v>
      </c>
      <c r="M154" s="43">
        <f t="shared" si="49"/>
        <v>11710.447365736254</v>
      </c>
      <c r="N154" s="34"/>
      <c r="O154" s="34">
        <f>IFERROR(INDEX('Revised 2023 MFAM (2021 PYAs)'!Y$13:Y$258,MATCH(B154,'Revised 2023 MFAM (2021 PYAs)'!B$13:B$258,0)),0)</f>
        <v>43.540815369524353</v>
      </c>
      <c r="P154" s="34">
        <f>IFERROR(INDEX('Revised 2020 MFAM(2020 PYAs)'!W$20:W$269,MATCH(B154,'Revised 2020 MFAM(2020 PYAs)'!B$20:B$269,0)),0)</f>
        <v>-10.532222121859377</v>
      </c>
      <c r="Q154" s="34">
        <f t="shared" si="50"/>
        <v>4.9968973735221409</v>
      </c>
      <c r="R154" s="34">
        <f t="shared" si="51"/>
        <v>38.005490621187114</v>
      </c>
      <c r="S154" s="34"/>
      <c r="T154" s="54">
        <f t="shared" si="52"/>
        <v>11748.45285635744</v>
      </c>
      <c r="U154" s="55">
        <v>0</v>
      </c>
      <c r="V154" s="56">
        <f t="shared" si="53"/>
        <v>0</v>
      </c>
      <c r="W154" s="34">
        <f t="shared" si="54"/>
        <v>11748.45285635744</v>
      </c>
      <c r="X154" s="35"/>
      <c r="Y154" s="34">
        <f t="shared" si="55"/>
        <v>2937.1132140893601</v>
      </c>
      <c r="Z154" s="34">
        <f t="shared" si="56"/>
        <v>2937.1132140893601</v>
      </c>
      <c r="AA154" s="34">
        <f t="shared" si="57"/>
        <v>2937.1132140893601</v>
      </c>
      <c r="AB154" s="34">
        <f t="shared" si="58"/>
        <v>2937.1132140893601</v>
      </c>
    </row>
    <row r="155" spans="2:28" x14ac:dyDescent="0.35">
      <c r="B155">
        <v>922</v>
      </c>
      <c r="C155" s="7">
        <v>8</v>
      </c>
      <c r="D155" s="12" t="s">
        <v>172</v>
      </c>
      <c r="E155" s="40">
        <v>146.49</v>
      </c>
      <c r="F155" s="2">
        <v>139705.29999999999</v>
      </c>
      <c r="G155" s="2">
        <v>21137.02</v>
      </c>
      <c r="H155" s="2">
        <v>118568.27999999998</v>
      </c>
      <c r="I155" s="33">
        <f t="shared" si="48"/>
        <v>809.39504403030912</v>
      </c>
      <c r="J155">
        <v>366</v>
      </c>
      <c r="K155" s="67" t="str">
        <f t="shared" si="59"/>
        <v>-</v>
      </c>
      <c r="L155" s="43">
        <f t="shared" si="60"/>
        <v>118568.27999999998</v>
      </c>
      <c r="M155" s="43">
        <f t="shared" si="49"/>
        <v>60444.976609125311</v>
      </c>
      <c r="N155" s="34"/>
      <c r="O155" s="34">
        <f>IFERROR(INDEX('Revised 2023 MFAM (2021 PYAs)'!Y$13:Y$258,MATCH(B155,'Revised 2023 MFAM (2021 PYAs)'!B$13:B$258,0)),0)</f>
        <v>81.390375725837657</v>
      </c>
      <c r="P155" s="34">
        <f>IFERROR(INDEX('Revised 2020 MFAM(2020 PYAs)'!W$20:W$269,MATCH(B155,'Revised 2020 MFAM(2020 PYAs)'!B$20:B$269,0)),0)</f>
        <v>-25.285292282191222</v>
      </c>
      <c r="Q155" s="34">
        <f t="shared" si="50"/>
        <v>25.792126929708967</v>
      </c>
      <c r="R155" s="34">
        <f t="shared" si="51"/>
        <v>81.897210373355406</v>
      </c>
      <c r="S155" s="34"/>
      <c r="T155" s="54">
        <f t="shared" si="52"/>
        <v>60526.873819498665</v>
      </c>
      <c r="U155" s="55">
        <v>0</v>
      </c>
      <c r="V155" s="56">
        <f t="shared" si="53"/>
        <v>0</v>
      </c>
      <c r="W155" s="34">
        <f t="shared" si="54"/>
        <v>60526.873819498665</v>
      </c>
      <c r="X155" s="35"/>
      <c r="Y155" s="34">
        <f t="shared" si="55"/>
        <v>15131.718454874666</v>
      </c>
      <c r="Z155" s="34">
        <f t="shared" si="56"/>
        <v>15131.718454874666</v>
      </c>
      <c r="AA155" s="34">
        <f t="shared" si="57"/>
        <v>15131.718454874666</v>
      </c>
      <c r="AB155" s="34">
        <f t="shared" si="58"/>
        <v>15131.718454874666</v>
      </c>
    </row>
    <row r="156" spans="2:28" x14ac:dyDescent="0.35">
      <c r="B156">
        <v>924</v>
      </c>
      <c r="C156" s="7">
        <v>8</v>
      </c>
      <c r="D156" s="12" t="s">
        <v>173</v>
      </c>
      <c r="E156" s="40">
        <v>64.592828306041483</v>
      </c>
      <c r="F156" s="2">
        <v>115048.84</v>
      </c>
      <c r="G156" s="2">
        <v>0</v>
      </c>
      <c r="H156" s="2">
        <v>115048.84</v>
      </c>
      <c r="I156" s="33">
        <f t="shared" si="48"/>
        <v>1781.1395323161485</v>
      </c>
      <c r="J156">
        <v>366</v>
      </c>
      <c r="K156" s="67" t="str">
        <f t="shared" si="59"/>
        <v>-</v>
      </c>
      <c r="L156" s="43">
        <f t="shared" si="60"/>
        <v>115048.84</v>
      </c>
      <c r="M156" s="43">
        <f t="shared" si="49"/>
        <v>58650.799713945424</v>
      </c>
      <c r="N156" s="34"/>
      <c r="O156" s="34">
        <f>IFERROR(INDEX('Revised 2023 MFAM (2021 PYAs)'!Y$13:Y$258,MATCH(B156,'Revised 2023 MFAM (2021 PYAs)'!B$13:B$258,0)),0)</f>
        <v>-53.855909499274276</v>
      </c>
      <c r="P156" s="34">
        <f>IFERROR(INDEX('Revised 2020 MFAM(2020 PYAs)'!W$20:W$269,MATCH(B156,'Revised 2020 MFAM(2020 PYAs)'!B$20:B$269,0)),0)</f>
        <v>-8.7435603219091718</v>
      </c>
      <c r="Q156" s="34">
        <f t="shared" si="50"/>
        <v>25.026544067230954</v>
      </c>
      <c r="R156" s="34">
        <f t="shared" si="51"/>
        <v>-37.572925753952489</v>
      </c>
      <c r="S156" s="34"/>
      <c r="T156" s="54">
        <f t="shared" si="52"/>
        <v>58613.226788191474</v>
      </c>
      <c r="U156" s="55">
        <v>0</v>
      </c>
      <c r="V156" s="56">
        <f t="shared" si="53"/>
        <v>0</v>
      </c>
      <c r="W156" s="34">
        <f t="shared" si="54"/>
        <v>58613.226788191474</v>
      </c>
      <c r="X156" s="35"/>
      <c r="Y156" s="34">
        <f t="shared" si="55"/>
        <v>14653.306697047869</v>
      </c>
      <c r="Z156" s="34">
        <f t="shared" si="56"/>
        <v>14653.306697047869</v>
      </c>
      <c r="AA156" s="34">
        <f t="shared" si="57"/>
        <v>14653.306697047869</v>
      </c>
      <c r="AB156" s="34">
        <f t="shared" si="58"/>
        <v>14653.306697047869</v>
      </c>
    </row>
    <row r="157" spans="2:28" x14ac:dyDescent="0.35">
      <c r="B157">
        <v>929</v>
      </c>
      <c r="C157" s="7">
        <v>8</v>
      </c>
      <c r="D157" s="12" t="s">
        <v>174</v>
      </c>
      <c r="E157" s="40">
        <v>60.740442648064104</v>
      </c>
      <c r="F157" s="2">
        <v>103389.61</v>
      </c>
      <c r="G157" s="2">
        <v>0</v>
      </c>
      <c r="H157" s="2">
        <v>103389.61</v>
      </c>
      <c r="I157" s="33">
        <f t="shared" si="48"/>
        <v>1702.1543718251976</v>
      </c>
      <c r="J157">
        <v>182</v>
      </c>
      <c r="K157" s="67">
        <f t="shared" si="59"/>
        <v>45474</v>
      </c>
      <c r="L157" s="43">
        <f t="shared" si="60"/>
        <v>51412.319726775953</v>
      </c>
      <c r="M157" s="43">
        <f t="shared" si="49"/>
        <v>26209.509518952662</v>
      </c>
      <c r="N157" s="34"/>
      <c r="O157" s="34">
        <f>IFERROR(INDEX('Revised 2023 MFAM (2021 PYAs)'!Y$13:Y$258,MATCH(B157,'Revised 2023 MFAM (2021 PYAs)'!B$13:B$258,0)),0)</f>
        <v>72.135075641941512</v>
      </c>
      <c r="P157" s="34">
        <f>IFERROR(INDEX('Revised 2020 MFAM(2020 PYAs)'!W$20:W$269,MATCH(B157,'Revised 2020 MFAM(2020 PYAs)'!B$20:B$269,0)),0)</f>
        <v>-13.65748954351875</v>
      </c>
      <c r="Q157" s="34">
        <f t="shared" si="50"/>
        <v>11.183708460169834</v>
      </c>
      <c r="R157" s="34">
        <f t="shared" si="51"/>
        <v>69.661294558592601</v>
      </c>
      <c r="S157" s="34"/>
      <c r="T157" s="54">
        <f t="shared" si="52"/>
        <v>26279.170813511253</v>
      </c>
      <c r="U157" s="55">
        <v>0</v>
      </c>
      <c r="V157" s="56">
        <f t="shared" si="53"/>
        <v>0</v>
      </c>
      <c r="W157" s="34">
        <f t="shared" si="54"/>
        <v>26279.170813511253</v>
      </c>
      <c r="X157" s="35"/>
      <c r="Y157" s="34">
        <f t="shared" si="55"/>
        <v>13139.585406755627</v>
      </c>
      <c r="Z157" s="34">
        <f t="shared" si="56"/>
        <v>13139.585406755627</v>
      </c>
      <c r="AA157" s="34">
        <f t="shared" si="57"/>
        <v>0</v>
      </c>
      <c r="AB157" s="34">
        <f t="shared" si="58"/>
        <v>0</v>
      </c>
    </row>
    <row r="158" spans="2:28" x14ac:dyDescent="0.35">
      <c r="B158">
        <v>955</v>
      </c>
      <c r="C158" s="7">
        <v>8</v>
      </c>
      <c r="D158" s="12" t="s">
        <v>175</v>
      </c>
      <c r="E158" s="40">
        <v>293.68775369051053</v>
      </c>
      <c r="F158" s="2">
        <v>47799.46</v>
      </c>
      <c r="G158" s="2">
        <v>0</v>
      </c>
      <c r="H158" s="2">
        <v>47799.46</v>
      </c>
      <c r="I158" s="33">
        <f t="shared" si="48"/>
        <v>162.75605434461283</v>
      </c>
      <c r="J158">
        <v>366</v>
      </c>
      <c r="K158" s="67" t="str">
        <f t="shared" si="59"/>
        <v>-</v>
      </c>
      <c r="L158" s="43">
        <f t="shared" si="60"/>
        <v>47799.46</v>
      </c>
      <c r="M158" s="43">
        <f t="shared" si="49"/>
        <v>24367.708139384507</v>
      </c>
      <c r="N158" s="34"/>
      <c r="O158" s="34">
        <f>IFERROR(INDEX('Revised 2023 MFAM (2021 PYAs)'!Y$13:Y$258,MATCH(B158,'Revised 2023 MFAM (2021 PYAs)'!B$13:B$258,0)),0)</f>
        <v>20.052425777390454</v>
      </c>
      <c r="P158" s="34">
        <f>IFERROR(INDEX('Revised 2020 MFAM(2020 PYAs)'!W$20:W$269,MATCH(B158,'Revised 2020 MFAM(2020 PYAs)'!B$20:B$269,0)),0)</f>
        <v>-5.7280888285495166</v>
      </c>
      <c r="Q158" s="34">
        <f t="shared" si="50"/>
        <v>10.397804028965815</v>
      </c>
      <c r="R158" s="34">
        <f t="shared" si="51"/>
        <v>24.722140977806752</v>
      </c>
      <c r="S158" s="34"/>
      <c r="T158" s="54">
        <f t="shared" si="52"/>
        <v>24392.430280362314</v>
      </c>
      <c r="U158" s="55">
        <v>0</v>
      </c>
      <c r="V158" s="56">
        <f t="shared" si="53"/>
        <v>0</v>
      </c>
      <c r="W158" s="34">
        <f t="shared" si="54"/>
        <v>24392.430280362314</v>
      </c>
      <c r="X158" s="35"/>
      <c r="Y158" s="34">
        <f t="shared" si="55"/>
        <v>6098.1075700905785</v>
      </c>
      <c r="Z158" s="34">
        <f t="shared" si="56"/>
        <v>6098.1075700905785</v>
      </c>
      <c r="AA158" s="34">
        <f t="shared" si="57"/>
        <v>6098.1075700905785</v>
      </c>
      <c r="AB158" s="34">
        <f t="shared" si="58"/>
        <v>6098.1075700905785</v>
      </c>
    </row>
    <row r="159" spans="2:28" x14ac:dyDescent="0.35">
      <c r="B159">
        <v>973</v>
      </c>
      <c r="C159" s="7">
        <v>8</v>
      </c>
      <c r="D159" s="12" t="s">
        <v>176</v>
      </c>
      <c r="E159" s="40">
        <v>9.7843312848579682</v>
      </c>
      <c r="F159" s="2">
        <v>25778.28</v>
      </c>
      <c r="G159" s="2">
        <v>13402.71</v>
      </c>
      <c r="H159" s="2">
        <v>12375.57</v>
      </c>
      <c r="I159" s="33">
        <f t="shared" si="48"/>
        <v>1264.8355457007247</v>
      </c>
      <c r="J159">
        <v>366</v>
      </c>
      <c r="K159" s="67" t="str">
        <f t="shared" si="59"/>
        <v>-</v>
      </c>
      <c r="L159" s="43">
        <f t="shared" si="60"/>
        <v>12375.57</v>
      </c>
      <c r="M159" s="43">
        <f t="shared" si="49"/>
        <v>6308.9473776172936</v>
      </c>
      <c r="N159" s="34"/>
      <c r="O159" s="34">
        <f>IFERROR(INDEX('Revised 2023 MFAM (2021 PYAs)'!Y$13:Y$258,MATCH(B159,'Revised 2023 MFAM (2021 PYAs)'!B$13:B$258,0)),0)</f>
        <v>7.9894510348076437</v>
      </c>
      <c r="P159" s="34">
        <f>IFERROR(INDEX('Revised 2020 MFAM(2020 PYAs)'!W$20:W$269,MATCH(B159,'Revised 2020 MFAM(2020 PYAs)'!B$20:B$269,0)),0)</f>
        <v>-1.8821502104792671</v>
      </c>
      <c r="Q159" s="34">
        <f t="shared" si="50"/>
        <v>2.6920545045226132</v>
      </c>
      <c r="R159" s="34">
        <f t="shared" si="51"/>
        <v>8.7993553288509894</v>
      </c>
      <c r="S159" s="34"/>
      <c r="T159" s="54">
        <f t="shared" si="52"/>
        <v>6317.7467329461442</v>
      </c>
      <c r="U159" s="55">
        <v>0</v>
      </c>
      <c r="V159" s="56">
        <f t="shared" si="53"/>
        <v>0</v>
      </c>
      <c r="W159" s="34">
        <f t="shared" si="54"/>
        <v>6317.7467329461442</v>
      </c>
      <c r="X159" s="35"/>
      <c r="Y159" s="34">
        <f t="shared" si="55"/>
        <v>1579.4366832365361</v>
      </c>
      <c r="Z159" s="34">
        <f t="shared" si="56"/>
        <v>1579.4366832365361</v>
      </c>
      <c r="AA159" s="34">
        <f t="shared" si="57"/>
        <v>1579.4366832365361</v>
      </c>
      <c r="AB159" s="34">
        <f t="shared" si="58"/>
        <v>1579.4366832365361</v>
      </c>
    </row>
    <row r="160" spans="2:28" x14ac:dyDescent="0.35">
      <c r="B160">
        <v>974</v>
      </c>
      <c r="C160" s="7">
        <v>8</v>
      </c>
      <c r="D160" s="12" t="s">
        <v>177</v>
      </c>
      <c r="E160" s="40">
        <v>9.0644368422997097</v>
      </c>
      <c r="F160" s="2">
        <v>105680.68</v>
      </c>
      <c r="G160" s="2">
        <v>0</v>
      </c>
      <c r="H160" s="2">
        <v>105680.68</v>
      </c>
      <c r="I160" s="33">
        <f t="shared" si="48"/>
        <v>11658.824683606939</v>
      </c>
      <c r="J160">
        <v>366</v>
      </c>
      <c r="K160" s="67" t="str">
        <f t="shared" si="59"/>
        <v>-</v>
      </c>
      <c r="L160" s="43">
        <f t="shared" si="60"/>
        <v>105680.68</v>
      </c>
      <c r="M160" s="43">
        <f t="shared" si="49"/>
        <v>53875.001228291898</v>
      </c>
      <c r="N160" s="34"/>
      <c r="O160" s="34">
        <f>IFERROR(INDEX('Revised 2023 MFAM (2021 PYAs)'!Y$13:Y$258,MATCH(B160,'Revised 2023 MFAM (2021 PYAs)'!B$13:B$258,0)),0)</f>
        <v>22.932354396001756</v>
      </c>
      <c r="P160" s="34">
        <f>IFERROR(INDEX('Revised 2020 MFAM(2020 PYAs)'!W$20:W$269,MATCH(B160,'Revised 2020 MFAM(2020 PYAs)'!B$20:B$269,0)),0)</f>
        <v>1035.2900026551724</v>
      </c>
      <c r="Q160" s="34">
        <f t="shared" si="50"/>
        <v>22.988690673238715</v>
      </c>
      <c r="R160" s="34">
        <f t="shared" si="51"/>
        <v>1081.211047724413</v>
      </c>
      <c r="S160" s="34"/>
      <c r="T160" s="54">
        <f t="shared" si="52"/>
        <v>54956.212276016311</v>
      </c>
      <c r="U160" s="55">
        <v>0</v>
      </c>
      <c r="V160" s="56">
        <f t="shared" si="53"/>
        <v>0</v>
      </c>
      <c r="W160" s="34">
        <f t="shared" si="54"/>
        <v>54956.212276016311</v>
      </c>
      <c r="X160" s="35"/>
      <c r="Y160" s="34">
        <f t="shared" si="55"/>
        <v>13739.053069004078</v>
      </c>
      <c r="Z160" s="34">
        <f t="shared" si="56"/>
        <v>13739.053069004078</v>
      </c>
      <c r="AA160" s="34">
        <f t="shared" si="57"/>
        <v>13739.053069004078</v>
      </c>
      <c r="AB160" s="34">
        <f t="shared" si="58"/>
        <v>13739.053069004078</v>
      </c>
    </row>
    <row r="161" spans="2:28" x14ac:dyDescent="0.35">
      <c r="B161">
        <v>978</v>
      </c>
      <c r="C161" s="7">
        <v>8</v>
      </c>
      <c r="D161" s="12" t="s">
        <v>178</v>
      </c>
      <c r="E161" s="40">
        <v>8.9564812272040477</v>
      </c>
      <c r="F161" s="2">
        <v>79112.649999999994</v>
      </c>
      <c r="G161" s="2">
        <v>0</v>
      </c>
      <c r="H161" s="2">
        <v>79112.649999999994</v>
      </c>
      <c r="I161" s="33">
        <f t="shared" si="48"/>
        <v>8833.0057299407363</v>
      </c>
      <c r="J161">
        <v>366</v>
      </c>
      <c r="K161" s="67" t="str">
        <f t="shared" si="59"/>
        <v>-</v>
      </c>
      <c r="L161" s="43">
        <f t="shared" si="60"/>
        <v>79112.649999999994</v>
      </c>
      <c r="M161" s="43">
        <f t="shared" si="49"/>
        <v>40330.873305541056</v>
      </c>
      <c r="N161" s="34"/>
      <c r="O161" s="34">
        <f>IFERROR(INDEX('Revised 2023 MFAM (2021 PYAs)'!Y$13:Y$258,MATCH(B161,'Revised 2023 MFAM (2021 PYAs)'!B$13:B$258,0)),0)</f>
        <v>30.275964581083826</v>
      </c>
      <c r="P161" s="34">
        <f>IFERROR(INDEX('Revised 2020 MFAM(2020 PYAs)'!W$20:W$269,MATCH(B161,'Revised 2020 MFAM(2020 PYAs)'!B$20:B$269,0)),0)</f>
        <v>-5.1090696827304782</v>
      </c>
      <c r="Q161" s="34">
        <f t="shared" si="50"/>
        <v>17.209354057810742</v>
      </c>
      <c r="R161" s="34">
        <f t="shared" si="51"/>
        <v>42.37624895616409</v>
      </c>
      <c r="S161" s="34"/>
      <c r="T161" s="54">
        <f t="shared" si="52"/>
        <v>40373.249554497219</v>
      </c>
      <c r="U161" s="55">
        <v>0</v>
      </c>
      <c r="V161" s="56">
        <f t="shared" si="53"/>
        <v>0</v>
      </c>
      <c r="W161" s="34">
        <f t="shared" si="54"/>
        <v>40373.249554497219</v>
      </c>
      <c r="X161" s="35"/>
      <c r="Y161" s="34">
        <f t="shared" si="55"/>
        <v>10093.312388624305</v>
      </c>
      <c r="Z161" s="34">
        <f t="shared" si="56"/>
        <v>10093.312388624305</v>
      </c>
      <c r="AA161" s="34">
        <f t="shared" si="57"/>
        <v>10093.312388624305</v>
      </c>
      <c r="AB161" s="34">
        <f t="shared" si="58"/>
        <v>10093.312388624305</v>
      </c>
    </row>
    <row r="162" spans="2:28" x14ac:dyDescent="0.35">
      <c r="B162">
        <v>985</v>
      </c>
      <c r="C162" s="7">
        <v>8</v>
      </c>
      <c r="D162" s="12" t="s">
        <v>179</v>
      </c>
      <c r="E162" s="40">
        <v>121.43730627284791</v>
      </c>
      <c r="F162" s="2">
        <v>360440.85</v>
      </c>
      <c r="G162" s="2">
        <v>0</v>
      </c>
      <c r="H162" s="2">
        <v>360440.85</v>
      </c>
      <c r="I162" s="33">
        <f t="shared" si="48"/>
        <v>2968.1229027771242</v>
      </c>
      <c r="J162">
        <v>366</v>
      </c>
      <c r="K162" s="67" t="str">
        <f t="shared" si="59"/>
        <v>-</v>
      </c>
      <c r="L162" s="43">
        <f t="shared" si="60"/>
        <v>360440.85</v>
      </c>
      <c r="M162" s="43">
        <f t="shared" si="49"/>
        <v>183749.3024881802</v>
      </c>
      <c r="N162" s="34"/>
      <c r="O162" s="34">
        <f>IFERROR(INDEX('Revised 2023 MFAM (2021 PYAs)'!Y$13:Y$258,MATCH(B162,'Revised 2023 MFAM (2021 PYAs)'!B$13:B$258,0)),0)</f>
        <v>154.25643176410813</v>
      </c>
      <c r="P162" s="34">
        <f>IFERROR(INDEX('Revised 2020 MFAM(2020 PYAs)'!W$20:W$269,MATCH(B162,'Revised 2020 MFAM(2020 PYAs)'!B$20:B$269,0)),0)</f>
        <v>-45.698217325392761</v>
      </c>
      <c r="Q162" s="34">
        <f t="shared" si="50"/>
        <v>78.406603805437598</v>
      </c>
      <c r="R162" s="34">
        <f t="shared" si="51"/>
        <v>186.96481824415298</v>
      </c>
      <c r="S162" s="34"/>
      <c r="T162" s="54">
        <f t="shared" si="52"/>
        <v>183936.26730642436</v>
      </c>
      <c r="U162" s="55">
        <v>0</v>
      </c>
      <c r="V162" s="56">
        <f t="shared" si="53"/>
        <v>0</v>
      </c>
      <c r="W162" s="34">
        <f t="shared" si="54"/>
        <v>183936.26730642436</v>
      </c>
      <c r="X162" s="35"/>
      <c r="Y162" s="34">
        <f t="shared" si="55"/>
        <v>45984.066826606089</v>
      </c>
      <c r="Z162" s="34">
        <f t="shared" si="56"/>
        <v>45984.066826606089</v>
      </c>
      <c r="AA162" s="34">
        <f t="shared" si="57"/>
        <v>45984.066826606089</v>
      </c>
      <c r="AB162" s="34">
        <f t="shared" si="58"/>
        <v>45984.066826606089</v>
      </c>
    </row>
    <row r="163" spans="2:28" x14ac:dyDescent="0.35">
      <c r="B163">
        <v>100</v>
      </c>
      <c r="C163" s="7">
        <v>9</v>
      </c>
      <c r="D163" s="12" t="s">
        <v>180</v>
      </c>
      <c r="E163" s="40">
        <v>41.89206757265957</v>
      </c>
      <c r="F163" s="2">
        <v>33101.32</v>
      </c>
      <c r="G163" s="2">
        <v>0</v>
      </c>
      <c r="H163" s="2">
        <v>33101.32</v>
      </c>
      <c r="I163" s="33">
        <f t="shared" si="48"/>
        <v>790.1572282768692</v>
      </c>
      <c r="J163">
        <v>366</v>
      </c>
      <c r="K163" s="67" t="str">
        <f t="shared" si="59"/>
        <v>-</v>
      </c>
      <c r="L163" s="43">
        <f t="shared" si="60"/>
        <v>33101.32</v>
      </c>
      <c r="M163" s="43">
        <f t="shared" si="49"/>
        <v>16874.736760381209</v>
      </c>
      <c r="N163" s="34"/>
      <c r="O163" s="34">
        <f>IFERROR(INDEX('Revised 2023 MFAM (2021 PYAs)'!Y$13:Y$258,MATCH(B163,'Revised 2023 MFAM (2021 PYAs)'!B$13:B$258,0)),0)</f>
        <v>19.485293976333196</v>
      </c>
      <c r="P163" s="34">
        <f>IFERROR(INDEX('Revised 2020 MFAM(2020 PYAs)'!W$20:W$269,MATCH(B163,'Revised 2020 MFAM(2020 PYAs)'!B$20:B$269,0)),0)</f>
        <v>-5.6746604633317475</v>
      </c>
      <c r="Q163" s="34">
        <f t="shared" si="50"/>
        <v>7.2005214799515871</v>
      </c>
      <c r="R163" s="34">
        <f t="shared" si="51"/>
        <v>21.011154992953035</v>
      </c>
      <c r="S163" s="34"/>
      <c r="T163" s="54">
        <f t="shared" si="52"/>
        <v>16895.747915374162</v>
      </c>
      <c r="U163" s="55">
        <v>1</v>
      </c>
      <c r="V163" s="56">
        <f t="shared" si="53"/>
        <v>-1689.5747915374163</v>
      </c>
      <c r="W163" s="34">
        <f t="shared" si="54"/>
        <v>15206.173123836747</v>
      </c>
      <c r="X163" s="35"/>
      <c r="Y163" s="34">
        <f t="shared" si="55"/>
        <v>3801.5432809591866</v>
      </c>
      <c r="Z163" s="34">
        <f t="shared" si="56"/>
        <v>3801.5432809591866</v>
      </c>
      <c r="AA163" s="34">
        <f t="shared" si="57"/>
        <v>3801.5432809591866</v>
      </c>
      <c r="AB163" s="34">
        <f t="shared" si="58"/>
        <v>3801.5432809591866</v>
      </c>
    </row>
    <row r="164" spans="2:28" x14ac:dyDescent="0.35">
      <c r="B164">
        <v>173</v>
      </c>
      <c r="C164" s="7">
        <v>9</v>
      </c>
      <c r="D164" s="12" t="s">
        <v>181</v>
      </c>
      <c r="E164" s="40">
        <v>310.15999999999997</v>
      </c>
      <c r="F164" s="2">
        <v>281484.56</v>
      </c>
      <c r="G164" s="2">
        <v>0</v>
      </c>
      <c r="H164" s="2">
        <v>281484.56</v>
      </c>
      <c r="I164" s="33">
        <f t="shared" si="48"/>
        <v>907.54629868455004</v>
      </c>
      <c r="J164">
        <v>90</v>
      </c>
      <c r="K164" s="67">
        <f t="shared" si="59"/>
        <v>45382</v>
      </c>
      <c r="L164" s="43">
        <f t="shared" si="60"/>
        <v>69217.51475409836</v>
      </c>
      <c r="M164" s="43">
        <f t="shared" si="49"/>
        <v>35286.427873064044</v>
      </c>
      <c r="N164" s="34"/>
      <c r="O164" s="34">
        <f>IFERROR(INDEX('Revised 2023 MFAM (2021 PYAs)'!Y$13:Y$258,MATCH(B164,'Revised 2023 MFAM (2021 PYAs)'!B$13:B$258,0)),0)</f>
        <v>167.0578871013422</v>
      </c>
      <c r="P164" s="34">
        <f>IFERROR(INDEX('Revised 2020 MFAM(2020 PYAs)'!W$20:W$269,MATCH(B164,'Revised 2020 MFAM(2020 PYAs)'!B$20:B$269,0)),0)</f>
        <v>-39.718834265149781</v>
      </c>
      <c r="Q164" s="34">
        <f t="shared" si="50"/>
        <v>15.056867876439703</v>
      </c>
      <c r="R164" s="34">
        <f t="shared" si="51"/>
        <v>142.39592071263212</v>
      </c>
      <c r="S164" s="34"/>
      <c r="T164" s="54">
        <f t="shared" si="52"/>
        <v>35428.823793776675</v>
      </c>
      <c r="U164" s="55">
        <v>0</v>
      </c>
      <c r="V164" s="56">
        <f t="shared" si="53"/>
        <v>0</v>
      </c>
      <c r="W164" s="34">
        <f t="shared" si="54"/>
        <v>35428.823793776675</v>
      </c>
      <c r="X164" s="35"/>
      <c r="Y164" s="34">
        <f t="shared" si="55"/>
        <v>35428.823793776675</v>
      </c>
      <c r="Z164" s="34">
        <f t="shared" si="56"/>
        <v>0</v>
      </c>
      <c r="AA164" s="34">
        <f t="shared" si="57"/>
        <v>0</v>
      </c>
      <c r="AB164" s="34">
        <f t="shared" si="58"/>
        <v>0</v>
      </c>
    </row>
    <row r="165" spans="2:28" x14ac:dyDescent="0.35">
      <c r="B165">
        <v>204</v>
      </c>
      <c r="C165" s="7">
        <v>9</v>
      </c>
      <c r="D165" s="12" t="s">
        <v>182</v>
      </c>
      <c r="E165" s="40">
        <v>504.67452307805689</v>
      </c>
      <c r="F165" s="2">
        <v>544499.82999999996</v>
      </c>
      <c r="G165" s="2">
        <v>0</v>
      </c>
      <c r="H165" s="2">
        <v>544499.82999999996</v>
      </c>
      <c r="I165" s="33">
        <f t="shared" si="48"/>
        <v>1078.9128539301821</v>
      </c>
      <c r="J165">
        <v>366</v>
      </c>
      <c r="K165" s="67" t="str">
        <f t="shared" si="59"/>
        <v>-</v>
      </c>
      <c r="L165" s="43">
        <f t="shared" si="60"/>
        <v>544499.82999999996</v>
      </c>
      <c r="M165" s="43">
        <f t="shared" si="49"/>
        <v>277580.81240634265</v>
      </c>
      <c r="N165" s="34"/>
      <c r="O165" s="34">
        <f>IFERROR(INDEX('Revised 2023 MFAM (2021 PYAs)'!Y$13:Y$258,MATCH(B165,'Revised 2023 MFAM (2021 PYAs)'!B$13:B$258,0)),0)</f>
        <v>38.637165509862825</v>
      </c>
      <c r="P165" s="34">
        <f>IFERROR(INDEX('Revised 2020 MFAM(2020 PYAs)'!W$20:W$269,MATCH(B165,'Revised 2020 MFAM(2020 PYAs)'!B$20:B$269,0)),0)</f>
        <v>-16.543776542821433</v>
      </c>
      <c r="Q165" s="34">
        <f t="shared" si="50"/>
        <v>118.44490557310063</v>
      </c>
      <c r="R165" s="34">
        <f t="shared" si="51"/>
        <v>140.53829454014203</v>
      </c>
      <c r="S165" s="34"/>
      <c r="T165" s="54">
        <f t="shared" si="52"/>
        <v>277721.35070088279</v>
      </c>
      <c r="U165" s="55">
        <v>0</v>
      </c>
      <c r="V165" s="56">
        <f t="shared" si="53"/>
        <v>0</v>
      </c>
      <c r="W165" s="34">
        <f t="shared" si="54"/>
        <v>277721.35070088279</v>
      </c>
      <c r="X165" s="35"/>
      <c r="Y165" s="34">
        <f t="shared" si="55"/>
        <v>69430.337675220697</v>
      </c>
      <c r="Z165" s="34">
        <f t="shared" si="56"/>
        <v>69430.337675220697</v>
      </c>
      <c r="AA165" s="34">
        <f t="shared" si="57"/>
        <v>69430.337675220697</v>
      </c>
      <c r="AB165" s="34">
        <f t="shared" si="58"/>
        <v>69430.337675220697</v>
      </c>
    </row>
    <row r="166" spans="2:28" x14ac:dyDescent="0.35">
      <c r="B166">
        <v>218</v>
      </c>
      <c r="C166" s="7">
        <v>9</v>
      </c>
      <c r="D166" s="12" t="s">
        <v>183</v>
      </c>
      <c r="E166" s="40">
        <v>255.35564481317007</v>
      </c>
      <c r="F166" s="2">
        <v>233445.07</v>
      </c>
      <c r="G166" s="2">
        <v>60</v>
      </c>
      <c r="H166" s="2">
        <v>233385.07</v>
      </c>
      <c r="I166" s="33">
        <f t="shared" si="48"/>
        <v>913.96088060146565</v>
      </c>
      <c r="J166">
        <v>366</v>
      </c>
      <c r="K166" s="67" t="str">
        <f t="shared" si="59"/>
        <v>-</v>
      </c>
      <c r="L166" s="43">
        <f t="shared" si="60"/>
        <v>233385.07</v>
      </c>
      <c r="M166" s="43">
        <f t="shared" si="49"/>
        <v>118977.47944955494</v>
      </c>
      <c r="N166" s="34"/>
      <c r="O166" s="34">
        <f>IFERROR(INDEX('Revised 2023 MFAM (2021 PYAs)'!Y$13:Y$258,MATCH(B166,'Revised 2023 MFAM (2021 PYAs)'!B$13:B$258,0)),0)</f>
        <v>144.01416705538577</v>
      </c>
      <c r="P166" s="34">
        <f>IFERROR(INDEX('Revised 2020 MFAM(2020 PYAs)'!W$20:W$269,MATCH(B166,'Revised 2020 MFAM(2020 PYAs)'!B$20:B$269,0)),0)</f>
        <v>-40.063446232685237</v>
      </c>
      <c r="Q166" s="34">
        <f t="shared" si="50"/>
        <v>50.768193221146618</v>
      </c>
      <c r="R166" s="34">
        <f t="shared" si="51"/>
        <v>154.71891404384715</v>
      </c>
      <c r="S166" s="34"/>
      <c r="T166" s="54">
        <f t="shared" si="52"/>
        <v>119132.19836359879</v>
      </c>
      <c r="U166" s="55">
        <v>0</v>
      </c>
      <c r="V166" s="56">
        <f t="shared" si="53"/>
        <v>0</v>
      </c>
      <c r="W166" s="34">
        <f t="shared" si="54"/>
        <v>119132.19836359879</v>
      </c>
      <c r="X166" s="35"/>
      <c r="Y166" s="34">
        <f t="shared" si="55"/>
        <v>29783.049590899696</v>
      </c>
      <c r="Z166" s="34">
        <f t="shared" si="56"/>
        <v>29783.049590899696</v>
      </c>
      <c r="AA166" s="34">
        <f t="shared" si="57"/>
        <v>29783.049590899696</v>
      </c>
      <c r="AB166" s="34">
        <f t="shared" si="58"/>
        <v>29783.049590899696</v>
      </c>
    </row>
    <row r="167" spans="2:28" x14ac:dyDescent="0.35">
      <c r="B167">
        <v>230</v>
      </c>
      <c r="C167" s="7">
        <v>9</v>
      </c>
      <c r="D167" s="12" t="s">
        <v>184</v>
      </c>
      <c r="E167" s="40">
        <v>127.0067054480686</v>
      </c>
      <c r="F167" s="2">
        <v>141809.01</v>
      </c>
      <c r="G167" s="2">
        <v>2687.1</v>
      </c>
      <c r="H167" s="2">
        <v>139121.91</v>
      </c>
      <c r="I167" s="33">
        <f t="shared" si="48"/>
        <v>1095.3902749401302</v>
      </c>
      <c r="J167">
        <v>366</v>
      </c>
      <c r="K167" s="67" t="str">
        <f t="shared" si="59"/>
        <v>-</v>
      </c>
      <c r="L167" s="43">
        <f t="shared" si="60"/>
        <v>139121.91</v>
      </c>
      <c r="M167" s="43">
        <f t="shared" si="49"/>
        <v>70923.020859936893</v>
      </c>
      <c r="N167" s="34"/>
      <c r="O167" s="34">
        <f>IFERROR(INDEX('Revised 2023 MFAM (2021 PYAs)'!Y$13:Y$258,MATCH(B167,'Revised 2023 MFAM (2021 PYAs)'!B$13:B$258,0)),0)</f>
        <v>-348.87973030476132</v>
      </c>
      <c r="P167" s="34">
        <f>IFERROR(INDEX('Revised 2020 MFAM(2020 PYAs)'!W$20:W$269,MATCH(B167,'Revised 2020 MFAM(2020 PYAs)'!B$20:B$269,0)),0)</f>
        <v>-385.50999241726822</v>
      </c>
      <c r="Q167" s="34">
        <f t="shared" si="50"/>
        <v>30.263152686566322</v>
      </c>
      <c r="R167" s="34">
        <f t="shared" si="51"/>
        <v>-704.12657003546326</v>
      </c>
      <c r="S167" s="34"/>
      <c r="T167" s="54">
        <f t="shared" si="52"/>
        <v>70218.894289901436</v>
      </c>
      <c r="U167" s="55">
        <v>0</v>
      </c>
      <c r="V167" s="56">
        <f t="shared" si="53"/>
        <v>0</v>
      </c>
      <c r="W167" s="34">
        <f t="shared" si="54"/>
        <v>70218.894289901436</v>
      </c>
      <c r="X167" s="35"/>
      <c r="Y167" s="34">
        <f t="shared" si="55"/>
        <v>17554.723572475359</v>
      </c>
      <c r="Z167" s="34">
        <f t="shared" si="56"/>
        <v>17554.723572475359</v>
      </c>
      <c r="AA167" s="34">
        <f t="shared" si="57"/>
        <v>17554.723572475359</v>
      </c>
      <c r="AB167" s="34">
        <f t="shared" si="58"/>
        <v>17554.723572475359</v>
      </c>
    </row>
    <row r="168" spans="2:28" x14ac:dyDescent="0.35">
      <c r="B168">
        <v>279</v>
      </c>
      <c r="C168" s="7">
        <v>9</v>
      </c>
      <c r="D168" s="12" t="s">
        <v>185</v>
      </c>
      <c r="E168" s="40">
        <v>325.00363981972481</v>
      </c>
      <c r="F168" s="2">
        <v>174994.19</v>
      </c>
      <c r="G168" s="2">
        <v>0</v>
      </c>
      <c r="H168" s="2">
        <v>174994.19</v>
      </c>
      <c r="I168" s="33">
        <f t="shared" si="48"/>
        <v>538.43763133565812</v>
      </c>
      <c r="J168">
        <v>366</v>
      </c>
      <c r="K168" s="67" t="str">
        <f t="shared" si="59"/>
        <v>-</v>
      </c>
      <c r="L168" s="43">
        <f t="shared" si="60"/>
        <v>174994.19</v>
      </c>
      <c r="M168" s="43">
        <f t="shared" si="49"/>
        <v>89210.366560793758</v>
      </c>
      <c r="N168" s="34"/>
      <c r="O168" s="34">
        <f>IFERROR(INDEX('Revised 2023 MFAM (2021 PYAs)'!Y$13:Y$258,MATCH(B168,'Revised 2023 MFAM (2021 PYAs)'!B$13:B$258,0)),0)</f>
        <v>111.29168695661065</v>
      </c>
      <c r="P168" s="34">
        <f>IFERROR(INDEX('Revised 2020 MFAM(2020 PYAs)'!W$20:W$269,MATCH(B168,'Revised 2020 MFAM(2020 PYAs)'!B$20:B$269,0)),0)</f>
        <v>-32.756156570321764</v>
      </c>
      <c r="Q168" s="34">
        <f t="shared" si="50"/>
        <v>38.066440370406042</v>
      </c>
      <c r="R168" s="34">
        <f t="shared" si="51"/>
        <v>116.60197075669493</v>
      </c>
      <c r="S168" s="34"/>
      <c r="T168" s="54">
        <f t="shared" si="52"/>
        <v>89326.968531550447</v>
      </c>
      <c r="U168" s="55">
        <v>0</v>
      </c>
      <c r="V168" s="56">
        <f t="shared" si="53"/>
        <v>0</v>
      </c>
      <c r="W168" s="34">
        <f t="shared" si="54"/>
        <v>89326.968531550447</v>
      </c>
      <c r="X168" s="35"/>
      <c r="Y168" s="34">
        <f t="shared" si="55"/>
        <v>22331.742132887612</v>
      </c>
      <c r="Z168" s="34">
        <f t="shared" si="56"/>
        <v>22331.742132887612</v>
      </c>
      <c r="AA168" s="34">
        <f t="shared" si="57"/>
        <v>22331.742132887612</v>
      </c>
      <c r="AB168" s="34">
        <f t="shared" si="58"/>
        <v>22331.742132887612</v>
      </c>
    </row>
    <row r="169" spans="2:28" x14ac:dyDescent="0.35">
      <c r="B169">
        <v>331</v>
      </c>
      <c r="C169" s="7">
        <v>9</v>
      </c>
      <c r="D169" s="12" t="s">
        <v>186</v>
      </c>
      <c r="E169" s="40">
        <v>380.54946289277871</v>
      </c>
      <c r="F169" s="2">
        <v>192505.2</v>
      </c>
      <c r="G169" s="2">
        <v>4456.32</v>
      </c>
      <c r="H169" s="2">
        <v>188048.88</v>
      </c>
      <c r="I169" s="33">
        <f t="shared" si="48"/>
        <v>494.15095365141406</v>
      </c>
      <c r="J169">
        <v>366</v>
      </c>
      <c r="K169" s="67" t="str">
        <f t="shared" si="59"/>
        <v>-</v>
      </c>
      <c r="L169" s="43">
        <f t="shared" si="60"/>
        <v>188048.88</v>
      </c>
      <c r="M169" s="43">
        <f t="shared" si="49"/>
        <v>95865.522827624838</v>
      </c>
      <c r="N169" s="34"/>
      <c r="O169" s="34">
        <f>IFERROR(INDEX('Revised 2023 MFAM (2021 PYAs)'!Y$13:Y$258,MATCH(B169,'Revised 2023 MFAM (2021 PYAs)'!B$13:B$258,0)),0)</f>
        <v>122.86751152144279</v>
      </c>
      <c r="P169" s="34">
        <f>IFERROR(INDEX('Revised 2020 MFAM(2020 PYAs)'!W$20:W$269,MATCH(B169,'Revised 2020 MFAM(2020 PYAs)'!B$20:B$269,0)),0)</f>
        <v>-31.605284539269633</v>
      </c>
      <c r="Q169" s="34">
        <f t="shared" si="50"/>
        <v>40.906223670863831</v>
      </c>
      <c r="R169" s="34">
        <f t="shared" si="51"/>
        <v>132.16845065303698</v>
      </c>
      <c r="S169" s="34"/>
      <c r="T169" s="54">
        <f t="shared" si="52"/>
        <v>95997.691278277882</v>
      </c>
      <c r="U169" s="55">
        <v>0</v>
      </c>
      <c r="V169" s="56">
        <f t="shared" si="53"/>
        <v>0</v>
      </c>
      <c r="W169" s="34">
        <f t="shared" si="54"/>
        <v>95997.691278277882</v>
      </c>
      <c r="X169" s="35"/>
      <c r="Y169" s="34">
        <f t="shared" si="55"/>
        <v>23999.42281956947</v>
      </c>
      <c r="Z169" s="34">
        <f t="shared" si="56"/>
        <v>23999.42281956947</v>
      </c>
      <c r="AA169" s="34">
        <f t="shared" si="57"/>
        <v>23999.42281956947</v>
      </c>
      <c r="AB169" s="34">
        <f t="shared" si="58"/>
        <v>23999.42281956947</v>
      </c>
    </row>
    <row r="170" spans="2:28" x14ac:dyDescent="0.35">
      <c r="B170">
        <v>416</v>
      </c>
      <c r="C170" s="7">
        <v>9</v>
      </c>
      <c r="D170" s="12" t="s">
        <v>187</v>
      </c>
      <c r="E170" s="40">
        <v>76.786239019865789</v>
      </c>
      <c r="F170" s="2">
        <v>96361.279999999999</v>
      </c>
      <c r="G170" s="2">
        <v>0</v>
      </c>
      <c r="H170" s="2">
        <v>96361.279999999999</v>
      </c>
      <c r="I170" s="33">
        <f t="shared" si="48"/>
        <v>1254.9290241324341</v>
      </c>
      <c r="J170">
        <v>366</v>
      </c>
      <c r="K170" s="67" t="str">
        <f t="shared" si="59"/>
        <v>-</v>
      </c>
      <c r="L170" s="43">
        <f t="shared" si="60"/>
        <v>96361.279999999984</v>
      </c>
      <c r="M170" s="43">
        <f t="shared" si="49"/>
        <v>49124.06012489491</v>
      </c>
      <c r="N170" s="34"/>
      <c r="O170" s="34">
        <f>IFERROR(INDEX('Revised 2023 MFAM (2021 PYAs)'!Y$13:Y$258,MATCH(B170,'Revised 2023 MFAM (2021 PYAs)'!B$13:B$258,0)),0)</f>
        <v>4894.3399938718539</v>
      </c>
      <c r="P170" s="34">
        <f>IFERROR(INDEX('Revised 2020 MFAM(2020 PYAs)'!W$20:W$269,MATCH(B170,'Revised 2020 MFAM(2020 PYAs)'!B$20:B$269,0)),0)</f>
        <v>-15.718864350856165</v>
      </c>
      <c r="Q170" s="34">
        <f t="shared" si="50"/>
        <v>20.961444029290348</v>
      </c>
      <c r="R170" s="34">
        <f t="shared" si="51"/>
        <v>4899.5825735502885</v>
      </c>
      <c r="S170" s="34"/>
      <c r="T170" s="54">
        <f t="shared" si="52"/>
        <v>54023.642698445197</v>
      </c>
      <c r="U170" s="55">
        <v>0</v>
      </c>
      <c r="V170" s="56">
        <f t="shared" si="53"/>
        <v>0</v>
      </c>
      <c r="W170" s="34">
        <f t="shared" si="54"/>
        <v>54023.642698445197</v>
      </c>
      <c r="X170" s="35"/>
      <c r="Y170" s="34">
        <f t="shared" si="55"/>
        <v>13505.910674611299</v>
      </c>
      <c r="Z170" s="34">
        <f t="shared" si="56"/>
        <v>13505.910674611299</v>
      </c>
      <c r="AA170" s="34">
        <f t="shared" si="57"/>
        <v>13505.910674611299</v>
      </c>
      <c r="AB170" s="34">
        <f t="shared" si="58"/>
        <v>13505.910674611299</v>
      </c>
    </row>
    <row r="171" spans="2:28" x14ac:dyDescent="0.35">
      <c r="B171">
        <v>420</v>
      </c>
      <c r="C171" s="7">
        <v>9</v>
      </c>
      <c r="D171" s="12" t="s">
        <v>188</v>
      </c>
      <c r="E171" s="40">
        <v>378.57725869282325</v>
      </c>
      <c r="F171" s="2">
        <v>332405.86</v>
      </c>
      <c r="G171" s="2">
        <v>172.92</v>
      </c>
      <c r="H171" s="2">
        <v>332232.94</v>
      </c>
      <c r="I171" s="33">
        <f t="shared" si="48"/>
        <v>877.58293022448311</v>
      </c>
      <c r="J171">
        <v>366</v>
      </c>
      <c r="K171" s="67" t="str">
        <f t="shared" si="59"/>
        <v>-</v>
      </c>
      <c r="L171" s="43">
        <f t="shared" si="60"/>
        <v>332232.94</v>
      </c>
      <c r="M171" s="43">
        <f t="shared" si="49"/>
        <v>169369.1794051574</v>
      </c>
      <c r="N171" s="34"/>
      <c r="O171" s="34">
        <f>IFERROR(INDEX('Revised 2023 MFAM (2021 PYAs)'!Y$13:Y$258,MATCH(B171,'Revised 2023 MFAM (2021 PYAs)'!B$13:B$258,0)),0)</f>
        <v>-62319.459592961794</v>
      </c>
      <c r="P171" s="34">
        <f>IFERROR(INDEX('Revised 2020 MFAM(2020 PYAs)'!W$20:W$269,MATCH(B171,'Revised 2020 MFAM(2020 PYAs)'!B$20:B$269,0)),0)</f>
        <v>-66.867691182007547</v>
      </c>
      <c r="Q171" s="34">
        <f t="shared" si="50"/>
        <v>72.270544522619232</v>
      </c>
      <c r="R171" s="34">
        <f t="shared" si="51"/>
        <v>-62314.056739621185</v>
      </c>
      <c r="S171" s="34"/>
      <c r="T171" s="54">
        <f t="shared" si="52"/>
        <v>107055.12266553621</v>
      </c>
      <c r="U171" s="55">
        <v>0</v>
      </c>
      <c r="V171" s="56">
        <f t="shared" si="53"/>
        <v>0</v>
      </c>
      <c r="W171" s="34">
        <f t="shared" si="54"/>
        <v>107055.12266553621</v>
      </c>
      <c r="X171" s="35"/>
      <c r="Y171" s="34">
        <f t="shared" si="55"/>
        <v>26763.780666384053</v>
      </c>
      <c r="Z171" s="34">
        <f t="shared" si="56"/>
        <v>26763.780666384053</v>
      </c>
      <c r="AA171" s="34">
        <f t="shared" si="57"/>
        <v>26763.780666384053</v>
      </c>
      <c r="AB171" s="34">
        <f t="shared" si="58"/>
        <v>26763.780666384053</v>
      </c>
    </row>
    <row r="172" spans="2:28" x14ac:dyDescent="0.35">
      <c r="B172">
        <v>508</v>
      </c>
      <c r="C172" s="7">
        <v>9</v>
      </c>
      <c r="D172" s="12" t="s">
        <v>189</v>
      </c>
      <c r="E172" s="40">
        <v>43.997375908934622</v>
      </c>
      <c r="F172" s="2">
        <v>156360.74</v>
      </c>
      <c r="G172" s="2">
        <v>0</v>
      </c>
      <c r="H172" s="2">
        <v>156360.74</v>
      </c>
      <c r="I172" s="33">
        <f t="shared" si="48"/>
        <v>3553.8651287666353</v>
      </c>
      <c r="J172">
        <v>366</v>
      </c>
      <c r="K172" s="67" t="str">
        <f t="shared" si="59"/>
        <v>-</v>
      </c>
      <c r="L172" s="43">
        <f t="shared" si="60"/>
        <v>156360.74</v>
      </c>
      <c r="M172" s="43">
        <f t="shared" si="49"/>
        <v>79711.211732897907</v>
      </c>
      <c r="N172" s="34"/>
      <c r="O172" s="34">
        <f>IFERROR(INDEX('Revised 2023 MFAM (2021 PYAs)'!Y$13:Y$258,MATCH(B172,'Revised 2023 MFAM (2021 PYAs)'!B$13:B$258,0)),0)</f>
        <v>84.4572683051083</v>
      </c>
      <c r="P172" s="34">
        <f>IFERROR(INDEX('Revised 2020 MFAM(2020 PYAs)'!W$20:W$269,MATCH(B172,'Revised 2020 MFAM(2020 PYAs)'!B$20:B$269,0)),0)</f>
        <v>-17.640165539334703</v>
      </c>
      <c r="Q172" s="34">
        <f t="shared" si="50"/>
        <v>34.013110866609708</v>
      </c>
      <c r="R172" s="34">
        <f t="shared" si="51"/>
        <v>100.83021363238331</v>
      </c>
      <c r="S172" s="34"/>
      <c r="T172" s="54">
        <f t="shared" si="52"/>
        <v>79812.041946530284</v>
      </c>
      <c r="U172" s="55">
        <v>0</v>
      </c>
      <c r="V172" s="56">
        <f t="shared" si="53"/>
        <v>0</v>
      </c>
      <c r="W172" s="34">
        <f t="shared" si="54"/>
        <v>79812.041946530284</v>
      </c>
      <c r="X172" s="35"/>
      <c r="Y172" s="34">
        <f t="shared" si="55"/>
        <v>19953.010486632571</v>
      </c>
      <c r="Z172" s="34">
        <f t="shared" si="56"/>
        <v>19953.010486632571</v>
      </c>
      <c r="AA172" s="34">
        <f t="shared" si="57"/>
        <v>19953.010486632571</v>
      </c>
      <c r="AB172" s="34">
        <f t="shared" si="58"/>
        <v>19953.010486632571</v>
      </c>
    </row>
    <row r="173" spans="2:28" x14ac:dyDescent="0.35">
      <c r="B173">
        <v>512</v>
      </c>
      <c r="C173" s="7">
        <v>9</v>
      </c>
      <c r="D173" s="12" t="s">
        <v>190</v>
      </c>
      <c r="E173" s="40">
        <v>207.85450943765716</v>
      </c>
      <c r="F173" s="2">
        <v>320716.03999999998</v>
      </c>
      <c r="G173" s="2">
        <v>16476.809999999998</v>
      </c>
      <c r="H173" s="2">
        <v>304239.23</v>
      </c>
      <c r="I173" s="33">
        <f t="shared" ref="I173:I189" si="61">IFERROR(H173/E173,"n.a.")</f>
        <v>1463.7124343518367</v>
      </c>
      <c r="J173">
        <v>366</v>
      </c>
      <c r="K173" s="67" t="str">
        <f t="shared" si="59"/>
        <v>-</v>
      </c>
      <c r="L173" s="43">
        <f t="shared" si="60"/>
        <v>304239.23</v>
      </c>
      <c r="M173" s="43">
        <f t="shared" ref="M173:M189" si="62">L173*(E$8/L$11)</f>
        <v>155098.25343614916</v>
      </c>
      <c r="N173" s="34"/>
      <c r="O173" s="34">
        <f>IFERROR(INDEX('Revised 2023 MFAM (2021 PYAs)'!Y$13:Y$258,MATCH(B173,'Revised 2023 MFAM (2021 PYAs)'!B$13:B$258,0)),0)</f>
        <v>144.10128001480189</v>
      </c>
      <c r="P173" s="34">
        <f>IFERROR(INDEX('Revised 2020 MFAM(2020 PYAs)'!W$20:W$269,MATCH(B173,'Revised 2020 MFAM(2020 PYAs)'!B$20:B$269,0)),0)</f>
        <v>-49.600376187328948</v>
      </c>
      <c r="Q173" s="34">
        <f t="shared" ref="Q173:Q189" si="63">-Q$9*(M173/E$8)</f>
        <v>66.181080109763926</v>
      </c>
      <c r="R173" s="34">
        <f t="shared" ref="R173:R189" si="64">SUM(O173:Q173)</f>
        <v>160.68198393723685</v>
      </c>
      <c r="S173" s="34"/>
      <c r="T173" s="54">
        <f t="shared" ref="T173:T189" si="65">M173+R173</f>
        <v>155258.9354200864</v>
      </c>
      <c r="U173" s="55">
        <v>0</v>
      </c>
      <c r="V173" s="56">
        <f t="shared" ref="V173:V189" si="66">-$U$11*U173*T173</f>
        <v>0</v>
      </c>
      <c r="W173" s="34">
        <f t="shared" ref="W173:W189" si="67">T173+V173</f>
        <v>155258.9354200864</v>
      </c>
      <c r="X173" s="35"/>
      <c r="Y173" s="34">
        <f t="shared" ref="Y173:Y189" si="68">IF(J173&gt;AB$10,W173/4,
IF(J173&gt;AA$10,W173/3,
IF(J173&gt;Z$10,W173/2,
W173)))</f>
        <v>38814.733855021601</v>
      </c>
      <c r="Z173" s="34">
        <f t="shared" ref="Z173:Z189" si="69">IF(J173&gt;AB$10,W173/4,
IF(J173&gt;AA$10,W173/3,
IF(J173&gt;Z$10,W173/2,0)))</f>
        <v>38814.733855021601</v>
      </c>
      <c r="AA173" s="34">
        <f t="shared" ref="AA173:AA189" si="70">IF(J173&gt;AB$10,W173/4,
IF(J173&gt;AA$10,W173/3,0))</f>
        <v>38814.733855021601</v>
      </c>
      <c r="AB173" s="34">
        <f t="shared" ref="AB173:AB189" si="71">IF(J173&gt;AB$10,W173/4,0)</f>
        <v>38814.733855021601</v>
      </c>
    </row>
    <row r="174" spans="2:28" x14ac:dyDescent="0.35">
      <c r="B174">
        <v>516</v>
      </c>
      <c r="C174" s="7">
        <v>9</v>
      </c>
      <c r="D174" s="12" t="s">
        <v>191</v>
      </c>
      <c r="E174" s="40">
        <v>316.17452970313866</v>
      </c>
      <c r="F174" s="2">
        <v>317078.24</v>
      </c>
      <c r="G174" s="2">
        <v>43.17</v>
      </c>
      <c r="H174" s="2">
        <v>317035.07</v>
      </c>
      <c r="I174" s="33">
        <f t="shared" si="61"/>
        <v>1002.7217255535078</v>
      </c>
      <c r="J174">
        <v>366</v>
      </c>
      <c r="K174" s="67" t="str">
        <f t="shared" si="59"/>
        <v>-</v>
      </c>
      <c r="L174" s="43">
        <f t="shared" si="60"/>
        <v>317035.07</v>
      </c>
      <c r="M174" s="43">
        <f t="shared" si="62"/>
        <v>161621.45044545142</v>
      </c>
      <c r="N174" s="34"/>
      <c r="O174" s="34">
        <f>IFERROR(INDEX('Revised 2023 MFAM (2021 PYAs)'!Y$13:Y$258,MATCH(B174,'Revised 2023 MFAM (2021 PYAs)'!B$13:B$258,0)),0)</f>
        <v>42636.317510796565</v>
      </c>
      <c r="P174" s="34">
        <f>IFERROR(INDEX('Revised 2020 MFAM(2020 PYAs)'!W$20:W$269,MATCH(B174,'Revised 2020 MFAM(2020 PYAs)'!B$20:B$269,0)),0)</f>
        <v>-27.618136866512941</v>
      </c>
      <c r="Q174" s="34">
        <f t="shared" si="63"/>
        <v>68.964555837439562</v>
      </c>
      <c r="R174" s="34">
        <f t="shared" si="64"/>
        <v>42677.663929767492</v>
      </c>
      <c r="S174" s="34"/>
      <c r="T174" s="54">
        <f t="shared" si="65"/>
        <v>204299.11437521892</v>
      </c>
      <c r="U174" s="55">
        <v>0</v>
      </c>
      <c r="V174" s="56">
        <f t="shared" si="66"/>
        <v>0</v>
      </c>
      <c r="W174" s="34">
        <f t="shared" si="67"/>
        <v>204299.11437521892</v>
      </c>
      <c r="X174" s="35"/>
      <c r="Y174" s="34">
        <f t="shared" si="68"/>
        <v>51074.778593804731</v>
      </c>
      <c r="Z174" s="34">
        <f t="shared" si="69"/>
        <v>51074.778593804731</v>
      </c>
      <c r="AA174" s="34">
        <f t="shared" si="70"/>
        <v>51074.778593804731</v>
      </c>
      <c r="AB174" s="34">
        <f t="shared" si="71"/>
        <v>51074.778593804731</v>
      </c>
    </row>
    <row r="175" spans="2:28" x14ac:dyDescent="0.35">
      <c r="B175">
        <v>521</v>
      </c>
      <c r="C175" s="7">
        <v>9</v>
      </c>
      <c r="D175" s="12" t="s">
        <v>192</v>
      </c>
      <c r="E175" s="40">
        <v>120.36526230015285</v>
      </c>
      <c r="F175" s="2">
        <v>447566.24</v>
      </c>
      <c r="G175" s="2">
        <v>122.7</v>
      </c>
      <c r="H175" s="2">
        <v>447443.54</v>
      </c>
      <c r="I175" s="33">
        <f t="shared" si="61"/>
        <v>3717.3810071897447</v>
      </c>
      <c r="J175">
        <v>366</v>
      </c>
      <c r="K175" s="67" t="str">
        <f t="shared" si="59"/>
        <v>-</v>
      </c>
      <c r="L175" s="43">
        <f t="shared" si="60"/>
        <v>447443.54</v>
      </c>
      <c r="M175" s="43">
        <f t="shared" si="62"/>
        <v>228102.4428220113</v>
      </c>
      <c r="N175" s="34"/>
      <c r="O175" s="34">
        <f>IFERROR(INDEX('Revised 2023 MFAM (2021 PYAs)'!Y$13:Y$258,MATCH(B175,'Revised 2023 MFAM (2021 PYAs)'!B$13:B$258,0)),0)</f>
        <v>210.49902360537089</v>
      </c>
      <c r="P175" s="34">
        <f>IFERROR(INDEX('Revised 2020 MFAM(2020 PYAs)'!W$20:W$269,MATCH(B175,'Revised 2020 MFAM(2020 PYAs)'!B$20:B$269,0)),0)</f>
        <v>-68.350586574582849</v>
      </c>
      <c r="Q175" s="34">
        <f t="shared" si="63"/>
        <v>97.332276200332089</v>
      </c>
      <c r="R175" s="34">
        <f t="shared" si="64"/>
        <v>239.48071323112015</v>
      </c>
      <c r="S175" s="34"/>
      <c r="T175" s="54">
        <f t="shared" si="65"/>
        <v>228341.92353524241</v>
      </c>
      <c r="U175" s="55">
        <v>0</v>
      </c>
      <c r="V175" s="56">
        <f t="shared" si="66"/>
        <v>0</v>
      </c>
      <c r="W175" s="34">
        <f t="shared" si="67"/>
        <v>228341.92353524241</v>
      </c>
      <c r="X175" s="35"/>
      <c r="Y175" s="34">
        <f t="shared" si="68"/>
        <v>57085.480883810604</v>
      </c>
      <c r="Z175" s="34">
        <f t="shared" si="69"/>
        <v>57085.480883810604</v>
      </c>
      <c r="AA175" s="34">
        <f t="shared" si="70"/>
        <v>57085.480883810604</v>
      </c>
      <c r="AB175" s="34">
        <f t="shared" si="71"/>
        <v>57085.480883810604</v>
      </c>
    </row>
    <row r="176" spans="2:28" x14ac:dyDescent="0.35">
      <c r="B176">
        <v>522</v>
      </c>
      <c r="C176" s="7">
        <v>9</v>
      </c>
      <c r="D176" s="12" t="s">
        <v>193</v>
      </c>
      <c r="E176" s="40">
        <v>85.432317238674742</v>
      </c>
      <c r="F176" s="2">
        <v>113080.7</v>
      </c>
      <c r="G176" s="2">
        <v>24</v>
      </c>
      <c r="H176" s="2">
        <v>113056.7</v>
      </c>
      <c r="I176" s="33">
        <f t="shared" si="61"/>
        <v>1323.3481620795819</v>
      </c>
      <c r="J176">
        <v>366</v>
      </c>
      <c r="K176" s="67" t="str">
        <f t="shared" si="59"/>
        <v>-</v>
      </c>
      <c r="L176" s="43">
        <f t="shared" si="60"/>
        <v>113056.69999999998</v>
      </c>
      <c r="M176" s="43">
        <f t="shared" si="62"/>
        <v>57635.225770373807</v>
      </c>
      <c r="N176" s="34"/>
      <c r="O176" s="34">
        <f>IFERROR(INDEX('Revised 2023 MFAM (2021 PYAs)'!Y$13:Y$258,MATCH(B176,'Revised 2023 MFAM (2021 PYAs)'!B$13:B$258,0)),0)</f>
        <v>70.154076533188345</v>
      </c>
      <c r="P176" s="34">
        <f>IFERROR(INDEX('Revised 2020 MFAM(2020 PYAs)'!W$20:W$269,MATCH(B176,'Revised 2020 MFAM(2020 PYAs)'!B$20:B$269,0)),0)</f>
        <v>-23.333610998357472</v>
      </c>
      <c r="Q176" s="34">
        <f t="shared" si="63"/>
        <v>24.593194374195424</v>
      </c>
      <c r="R176" s="34">
        <f t="shared" si="64"/>
        <v>71.413659909026293</v>
      </c>
      <c r="S176" s="34"/>
      <c r="T176" s="54">
        <f t="shared" si="65"/>
        <v>57706.639430282834</v>
      </c>
      <c r="U176" s="55">
        <v>0</v>
      </c>
      <c r="V176" s="56">
        <f t="shared" si="66"/>
        <v>0</v>
      </c>
      <c r="W176" s="34">
        <f t="shared" si="67"/>
        <v>57706.639430282834</v>
      </c>
      <c r="X176" s="35"/>
      <c r="Y176" s="34">
        <f t="shared" si="68"/>
        <v>14426.659857570708</v>
      </c>
      <c r="Z176" s="34">
        <f t="shared" si="69"/>
        <v>14426.659857570708</v>
      </c>
      <c r="AA176" s="34">
        <f t="shared" si="70"/>
        <v>14426.659857570708</v>
      </c>
      <c r="AB176" s="34">
        <f t="shared" si="71"/>
        <v>14426.659857570708</v>
      </c>
    </row>
    <row r="177" spans="2:28" x14ac:dyDescent="0.35">
      <c r="B177">
        <v>523</v>
      </c>
      <c r="C177" s="7">
        <v>9</v>
      </c>
      <c r="D177" s="12" t="s">
        <v>194</v>
      </c>
      <c r="E177" s="40">
        <v>936.78340023770681</v>
      </c>
      <c r="F177" s="2">
        <v>430093.02</v>
      </c>
      <c r="G177" s="2">
        <v>39170.699999999997</v>
      </c>
      <c r="H177" s="2">
        <v>390922.32</v>
      </c>
      <c r="I177" s="33">
        <f t="shared" si="61"/>
        <v>417.30278301345254</v>
      </c>
      <c r="J177">
        <v>274</v>
      </c>
      <c r="K177" s="67">
        <f t="shared" si="59"/>
        <v>45566</v>
      </c>
      <c r="L177" s="43">
        <f t="shared" si="60"/>
        <v>292657.6931147541</v>
      </c>
      <c r="M177" s="43">
        <f t="shared" si="62"/>
        <v>149194.09655602567</v>
      </c>
      <c r="N177" s="34"/>
      <c r="O177" s="34">
        <f>IFERROR(INDEX('Revised 2023 MFAM (2021 PYAs)'!Y$13:Y$258,MATCH(B177,'Revised 2023 MFAM (2021 PYAs)'!B$13:B$258,0)),0)</f>
        <v>254.50716280867346</v>
      </c>
      <c r="P177" s="34">
        <f>IFERROR(INDEX('Revised 2020 MFAM(2020 PYAs)'!W$20:W$269,MATCH(B177,'Revised 2020 MFAM(2020 PYAs)'!B$20:B$269,0)),0)</f>
        <v>-65.268153111130232</v>
      </c>
      <c r="Q177" s="34">
        <f t="shared" si="63"/>
        <v>63.661751420966489</v>
      </c>
      <c r="R177" s="34">
        <f t="shared" si="64"/>
        <v>252.90076111850971</v>
      </c>
      <c r="S177" s="34"/>
      <c r="T177" s="54">
        <f t="shared" si="65"/>
        <v>149446.99731714418</v>
      </c>
      <c r="U177" s="55">
        <v>0</v>
      </c>
      <c r="V177" s="56">
        <f t="shared" si="66"/>
        <v>0</v>
      </c>
      <c r="W177" s="34">
        <f t="shared" si="67"/>
        <v>149446.99731714418</v>
      </c>
      <c r="X177" s="35"/>
      <c r="Y177" s="34">
        <f t="shared" si="68"/>
        <v>49815.665772381391</v>
      </c>
      <c r="Z177" s="34">
        <f t="shared" si="69"/>
        <v>49815.665772381391</v>
      </c>
      <c r="AA177" s="34">
        <f t="shared" si="70"/>
        <v>49815.665772381391</v>
      </c>
      <c r="AB177" s="34">
        <f t="shared" si="71"/>
        <v>0</v>
      </c>
    </row>
    <row r="178" spans="2:28" x14ac:dyDescent="0.35">
      <c r="B178">
        <v>527</v>
      </c>
      <c r="C178" s="7">
        <v>9</v>
      </c>
      <c r="D178" s="12" t="s">
        <v>195</v>
      </c>
      <c r="E178" s="40">
        <v>167.26500715439778</v>
      </c>
      <c r="F178" s="2">
        <v>185811.86</v>
      </c>
      <c r="G178" s="2">
        <v>130</v>
      </c>
      <c r="H178" s="2">
        <v>185681.86</v>
      </c>
      <c r="I178" s="33">
        <f t="shared" si="61"/>
        <v>1110.1058324088201</v>
      </c>
      <c r="J178">
        <v>366</v>
      </c>
      <c r="K178" s="67" t="str">
        <f t="shared" si="59"/>
        <v>-</v>
      </c>
      <c r="L178" s="43">
        <f t="shared" si="60"/>
        <v>185681.86</v>
      </c>
      <c r="M178" s="43">
        <f t="shared" si="62"/>
        <v>94658.838640814225</v>
      </c>
      <c r="N178" s="34"/>
      <c r="O178" s="34">
        <f>IFERROR(INDEX('Revised 2023 MFAM (2021 PYAs)'!Y$13:Y$258,MATCH(B178,'Revised 2023 MFAM (2021 PYAs)'!B$13:B$258,0)),0)</f>
        <v>90.516783056911663</v>
      </c>
      <c r="P178" s="34">
        <f>IFERROR(INDEX('Revised 2020 MFAM(2020 PYAs)'!W$20:W$269,MATCH(B178,'Revised 2020 MFAM(2020 PYAs)'!B$20:B$269,0)),0)</f>
        <v>-24.316691840409476</v>
      </c>
      <c r="Q178" s="34">
        <f t="shared" si="63"/>
        <v>40.391326429500793</v>
      </c>
      <c r="R178" s="34">
        <f t="shared" si="64"/>
        <v>106.59141764600298</v>
      </c>
      <c r="S178" s="34"/>
      <c r="T178" s="54">
        <f t="shared" si="65"/>
        <v>94765.430058460232</v>
      </c>
      <c r="U178" s="55">
        <v>0</v>
      </c>
      <c r="V178" s="56">
        <f t="shared" si="66"/>
        <v>0</v>
      </c>
      <c r="W178" s="34">
        <f t="shared" si="67"/>
        <v>94765.430058460232</v>
      </c>
      <c r="X178" s="35"/>
      <c r="Y178" s="34">
        <f t="shared" si="68"/>
        <v>23691.357514615058</v>
      </c>
      <c r="Z178" s="34">
        <f t="shared" si="69"/>
        <v>23691.357514615058</v>
      </c>
      <c r="AA178" s="34">
        <f t="shared" si="70"/>
        <v>23691.357514615058</v>
      </c>
      <c r="AB178" s="34">
        <f t="shared" si="71"/>
        <v>23691.357514615058</v>
      </c>
    </row>
    <row r="179" spans="2:28" x14ac:dyDescent="0.35">
      <c r="B179">
        <v>547</v>
      </c>
      <c r="C179" s="7">
        <v>9</v>
      </c>
      <c r="D179" s="12" t="s">
        <v>196</v>
      </c>
      <c r="E179" s="40">
        <v>231.79682482784688</v>
      </c>
      <c r="F179" s="2">
        <v>178331.35</v>
      </c>
      <c r="G179" s="2">
        <v>0</v>
      </c>
      <c r="H179" s="2">
        <v>178331.35</v>
      </c>
      <c r="I179" s="33">
        <f t="shared" si="61"/>
        <v>769.34336841086963</v>
      </c>
      <c r="J179">
        <v>366</v>
      </c>
      <c r="K179" s="67" t="str">
        <f t="shared" si="59"/>
        <v>-</v>
      </c>
      <c r="L179" s="43">
        <f t="shared" si="60"/>
        <v>178331.35</v>
      </c>
      <c r="M179" s="43">
        <f t="shared" si="62"/>
        <v>90911.618853067121</v>
      </c>
      <c r="N179" s="34"/>
      <c r="O179" s="34">
        <f>IFERROR(INDEX('Revised 2023 MFAM (2021 PYAs)'!Y$13:Y$258,MATCH(B179,'Revised 2023 MFAM (2021 PYAs)'!B$13:B$258,0)),0)</f>
        <v>95.764567326172255</v>
      </c>
      <c r="P179" s="34">
        <f>IFERROR(INDEX('Revised 2020 MFAM(2020 PYAs)'!W$20:W$269,MATCH(B179,'Revised 2020 MFAM(2020 PYAs)'!B$20:B$269,0)),0)</f>
        <v>-31.730010011786362</v>
      </c>
      <c r="Q179" s="34">
        <f t="shared" si="63"/>
        <v>38.79237191217041</v>
      </c>
      <c r="R179" s="34">
        <f t="shared" si="64"/>
        <v>102.8269292265563</v>
      </c>
      <c r="S179" s="34"/>
      <c r="T179" s="54">
        <f t="shared" si="65"/>
        <v>91014.445782293682</v>
      </c>
      <c r="U179" s="55">
        <v>0</v>
      </c>
      <c r="V179" s="56">
        <f t="shared" si="66"/>
        <v>0</v>
      </c>
      <c r="W179" s="34">
        <f t="shared" si="67"/>
        <v>91014.445782293682</v>
      </c>
      <c r="X179" s="35"/>
      <c r="Y179" s="34">
        <f t="shared" si="68"/>
        <v>22753.61144557342</v>
      </c>
      <c r="Z179" s="34">
        <f t="shared" si="69"/>
        <v>22753.61144557342</v>
      </c>
      <c r="AA179" s="34">
        <f t="shared" si="70"/>
        <v>22753.61144557342</v>
      </c>
      <c r="AB179" s="34">
        <f t="shared" si="71"/>
        <v>22753.61144557342</v>
      </c>
    </row>
    <row r="180" spans="2:28" x14ac:dyDescent="0.35">
      <c r="B180">
        <v>552</v>
      </c>
      <c r="C180" s="7">
        <v>9</v>
      </c>
      <c r="D180" s="12" t="s">
        <v>197</v>
      </c>
      <c r="E180" s="40">
        <v>132.97</v>
      </c>
      <c r="F180" s="2">
        <v>174407.9</v>
      </c>
      <c r="G180" s="2">
        <v>0</v>
      </c>
      <c r="H180" s="2">
        <v>174407.9</v>
      </c>
      <c r="I180" s="33">
        <f t="shared" si="61"/>
        <v>1311.6334511543957</v>
      </c>
      <c r="J180">
        <v>366</v>
      </c>
      <c r="K180" s="67" t="str">
        <f t="shared" si="59"/>
        <v>-</v>
      </c>
      <c r="L180" s="43">
        <f t="shared" si="60"/>
        <v>174407.9</v>
      </c>
      <c r="M180" s="43">
        <f t="shared" si="62"/>
        <v>88911.481518890781</v>
      </c>
      <c r="N180" s="34"/>
      <c r="O180" s="34">
        <f>IFERROR(INDEX('Revised 2023 MFAM (2021 PYAs)'!Y$13:Y$258,MATCH(B180,'Revised 2023 MFAM (2021 PYAs)'!B$13:B$258,0)),0)</f>
        <v>99.577053393106326</v>
      </c>
      <c r="P180" s="34">
        <f>IFERROR(INDEX('Revised 2020 MFAM(2020 PYAs)'!W$20:W$269,MATCH(B180,'Revised 2020 MFAM(2020 PYAs)'!B$20:B$269,0)),0)</f>
        <v>-28.286017482081661</v>
      </c>
      <c r="Q180" s="34">
        <f t="shared" si="63"/>
        <v>37.938904860085586</v>
      </c>
      <c r="R180" s="34">
        <f t="shared" si="64"/>
        <v>109.22994077111025</v>
      </c>
      <c r="S180" s="34"/>
      <c r="T180" s="54">
        <f t="shared" si="65"/>
        <v>89020.711459661892</v>
      </c>
      <c r="U180" s="55">
        <v>0</v>
      </c>
      <c r="V180" s="56">
        <f t="shared" si="66"/>
        <v>0</v>
      </c>
      <c r="W180" s="34">
        <f t="shared" si="67"/>
        <v>89020.711459661892</v>
      </c>
      <c r="X180" s="35"/>
      <c r="Y180" s="34">
        <f t="shared" si="68"/>
        <v>22255.177864915473</v>
      </c>
      <c r="Z180" s="34">
        <f t="shared" si="69"/>
        <v>22255.177864915473</v>
      </c>
      <c r="AA180" s="34">
        <f t="shared" si="70"/>
        <v>22255.177864915473</v>
      </c>
      <c r="AB180" s="34">
        <f t="shared" si="71"/>
        <v>22255.177864915473</v>
      </c>
    </row>
    <row r="181" spans="2:28" x14ac:dyDescent="0.35">
      <c r="B181">
        <v>567</v>
      </c>
      <c r="C181" s="7">
        <v>9</v>
      </c>
      <c r="D181" s="12" t="s">
        <v>198</v>
      </c>
      <c r="E181" s="40">
        <v>373.73370365174185</v>
      </c>
      <c r="F181" s="2">
        <v>273906.92</v>
      </c>
      <c r="G181" s="2">
        <v>0</v>
      </c>
      <c r="H181" s="2">
        <v>273906.92</v>
      </c>
      <c r="I181" s="33">
        <f t="shared" si="61"/>
        <v>732.89328022509858</v>
      </c>
      <c r="J181">
        <v>366</v>
      </c>
      <c r="K181" s="67" t="str">
        <f t="shared" si="59"/>
        <v>-</v>
      </c>
      <c r="L181" s="43">
        <f t="shared" si="60"/>
        <v>273906.92</v>
      </c>
      <c r="M181" s="43">
        <f t="shared" si="62"/>
        <v>139635.13152486953</v>
      </c>
      <c r="N181" s="34"/>
      <c r="O181" s="34">
        <f>IFERROR(INDEX('Revised 2023 MFAM (2021 PYAs)'!Y$13:Y$258,MATCH(B181,'Revised 2023 MFAM (2021 PYAs)'!B$13:B$258,0)),0)</f>
        <v>3140.9404409723356</v>
      </c>
      <c r="P181" s="34">
        <f>IFERROR(INDEX('Revised 2020 MFAM(2020 PYAs)'!W$20:W$269,MATCH(B181,'Revised 2020 MFAM(2020 PYAs)'!B$20:B$269,0)),0)</f>
        <v>-43.26897387788631</v>
      </c>
      <c r="Q181" s="34">
        <f t="shared" si="63"/>
        <v>59.582900650710627</v>
      </c>
      <c r="R181" s="34">
        <f t="shared" si="64"/>
        <v>3157.2543677451599</v>
      </c>
      <c r="S181" s="34"/>
      <c r="T181" s="54">
        <f t="shared" si="65"/>
        <v>142792.38589261469</v>
      </c>
      <c r="U181" s="55">
        <v>0</v>
      </c>
      <c r="V181" s="56">
        <f t="shared" si="66"/>
        <v>0</v>
      </c>
      <c r="W181" s="34">
        <f t="shared" si="67"/>
        <v>142792.38589261469</v>
      </c>
      <c r="X181" s="35"/>
      <c r="Y181" s="34">
        <f t="shared" si="68"/>
        <v>35698.096473153673</v>
      </c>
      <c r="Z181" s="34">
        <f t="shared" si="69"/>
        <v>35698.096473153673</v>
      </c>
      <c r="AA181" s="34">
        <f t="shared" si="70"/>
        <v>35698.096473153673</v>
      </c>
      <c r="AB181" s="34">
        <f t="shared" si="71"/>
        <v>35698.096473153673</v>
      </c>
    </row>
    <row r="182" spans="2:28" x14ac:dyDescent="0.35">
      <c r="B182">
        <v>629</v>
      </c>
      <c r="C182" s="7">
        <v>9</v>
      </c>
      <c r="D182" s="12" t="s">
        <v>199</v>
      </c>
      <c r="E182" s="40">
        <v>169.22</v>
      </c>
      <c r="F182" s="2">
        <v>253709.83</v>
      </c>
      <c r="G182" s="2">
        <v>48275.040000000001</v>
      </c>
      <c r="H182" s="2">
        <v>205434.78999999998</v>
      </c>
      <c r="I182" s="33">
        <f t="shared" si="61"/>
        <v>1214.0101051885119</v>
      </c>
      <c r="J182">
        <v>366</v>
      </c>
      <c r="K182" s="67" t="str">
        <f t="shared" si="59"/>
        <v>-</v>
      </c>
      <c r="L182" s="43">
        <f t="shared" si="60"/>
        <v>205434.78999999995</v>
      </c>
      <c r="M182" s="43">
        <f t="shared" si="62"/>
        <v>104728.69367971408</v>
      </c>
      <c r="N182" s="34"/>
      <c r="O182" s="34">
        <f>IFERROR(INDEX('Revised 2023 MFAM (2021 PYAs)'!Y$13:Y$258,MATCH(B182,'Revised 2023 MFAM (2021 PYAs)'!B$13:B$258,0)),0)</f>
        <v>1419.3019227011246</v>
      </c>
      <c r="P182" s="34">
        <f>IFERROR(INDEX('Revised 2020 MFAM(2020 PYAs)'!W$20:W$269,MATCH(B182,'Revised 2020 MFAM(2020 PYAs)'!B$20:B$269,0)),0)</f>
        <v>-32.010105148787261</v>
      </c>
      <c r="Q182" s="34">
        <f t="shared" si="63"/>
        <v>44.68817612482956</v>
      </c>
      <c r="R182" s="34">
        <f t="shared" si="64"/>
        <v>1431.9799936771669</v>
      </c>
      <c r="S182" s="34"/>
      <c r="T182" s="54">
        <f t="shared" si="65"/>
        <v>106160.67367339125</v>
      </c>
      <c r="U182" s="55">
        <v>0</v>
      </c>
      <c r="V182" s="56">
        <f t="shared" si="66"/>
        <v>0</v>
      </c>
      <c r="W182" s="34">
        <f t="shared" si="67"/>
        <v>106160.67367339125</v>
      </c>
      <c r="X182" s="35"/>
      <c r="Y182" s="34">
        <f t="shared" si="68"/>
        <v>26540.168418347814</v>
      </c>
      <c r="Z182" s="34">
        <f t="shared" si="69"/>
        <v>26540.168418347814</v>
      </c>
      <c r="AA182" s="34">
        <f t="shared" si="70"/>
        <v>26540.168418347814</v>
      </c>
      <c r="AB182" s="34">
        <f t="shared" si="71"/>
        <v>26540.168418347814</v>
      </c>
    </row>
    <row r="183" spans="2:28" x14ac:dyDescent="0.35">
      <c r="B183">
        <v>630</v>
      </c>
      <c r="C183" s="7">
        <v>9</v>
      </c>
      <c r="D183" s="12" t="s">
        <v>200</v>
      </c>
      <c r="E183" s="40">
        <v>126</v>
      </c>
      <c r="F183" s="2">
        <v>366060.33</v>
      </c>
      <c r="G183" s="2">
        <v>21201.39</v>
      </c>
      <c r="H183" s="2">
        <v>344858.94</v>
      </c>
      <c r="I183" s="33">
        <f t="shared" si="61"/>
        <v>2736.9757142857143</v>
      </c>
      <c r="J183">
        <v>366</v>
      </c>
      <c r="K183" s="67" t="str">
        <f t="shared" si="59"/>
        <v>-</v>
      </c>
      <c r="L183" s="43">
        <f t="shared" si="60"/>
        <v>344858.94</v>
      </c>
      <c r="M183" s="43">
        <f t="shared" si="62"/>
        <v>175805.79360472929</v>
      </c>
      <c r="N183" s="34"/>
      <c r="O183" s="34">
        <f>IFERROR(INDEX('Revised 2023 MFAM (2021 PYAs)'!Y$13:Y$258,MATCH(B183,'Revised 2023 MFAM (2021 PYAs)'!B$13:B$258,0)),0)</f>
        <v>150.16790765966289</v>
      </c>
      <c r="P183" s="34">
        <f>IFERROR(INDEX('Revised 2020 MFAM(2020 PYAs)'!W$20:W$269,MATCH(B183,'Revised 2020 MFAM(2020 PYAs)'!B$20:B$269,0)),0)</f>
        <v>-50.850516212987714</v>
      </c>
      <c r="Q183" s="34">
        <f t="shared" si="63"/>
        <v>75.01707499952677</v>
      </c>
      <c r="R183" s="34">
        <f t="shared" si="64"/>
        <v>174.33446644620193</v>
      </c>
      <c r="S183" s="34"/>
      <c r="T183" s="54">
        <f t="shared" si="65"/>
        <v>175980.12807117548</v>
      </c>
      <c r="U183" s="55">
        <v>0</v>
      </c>
      <c r="V183" s="56">
        <f t="shared" si="66"/>
        <v>0</v>
      </c>
      <c r="W183" s="34">
        <f t="shared" si="67"/>
        <v>175980.12807117548</v>
      </c>
      <c r="X183" s="35"/>
      <c r="Y183" s="34">
        <f t="shared" si="68"/>
        <v>43995.03201779387</v>
      </c>
      <c r="Z183" s="34">
        <f t="shared" si="69"/>
        <v>43995.03201779387</v>
      </c>
      <c r="AA183" s="34">
        <f t="shared" si="70"/>
        <v>43995.03201779387</v>
      </c>
      <c r="AB183" s="34">
        <f t="shared" si="71"/>
        <v>43995.03201779387</v>
      </c>
    </row>
    <row r="184" spans="2:28" x14ac:dyDescent="0.35">
      <c r="B184">
        <v>771</v>
      </c>
      <c r="C184" s="7">
        <v>9</v>
      </c>
      <c r="D184" s="12" t="s">
        <v>201</v>
      </c>
      <c r="E184" s="40">
        <v>151.14948434534764</v>
      </c>
      <c r="F184" s="2">
        <v>40871.050000000003</v>
      </c>
      <c r="G184" s="2">
        <v>0</v>
      </c>
      <c r="H184" s="2">
        <v>40871.050000000003</v>
      </c>
      <c r="I184" s="33">
        <f t="shared" si="61"/>
        <v>270.40151792127506</v>
      </c>
      <c r="J184">
        <v>366</v>
      </c>
      <c r="K184" s="67" t="str">
        <f t="shared" si="59"/>
        <v>-</v>
      </c>
      <c r="L184" s="43">
        <f t="shared" si="60"/>
        <v>40871.050000000003</v>
      </c>
      <c r="M184" s="43">
        <f t="shared" si="62"/>
        <v>20835.670899842618</v>
      </c>
      <c r="N184" s="34"/>
      <c r="O184" s="34">
        <f>IFERROR(INDEX('Revised 2023 MFAM (2021 PYAs)'!Y$13:Y$258,MATCH(B184,'Revised 2023 MFAM (2021 PYAs)'!B$13:B$258,0)),0)</f>
        <v>46.884698880356154</v>
      </c>
      <c r="P184" s="34">
        <f>IFERROR(INDEX('Revised 2020 MFAM(2020 PYAs)'!W$20:W$269,MATCH(B184,'Revised 2020 MFAM(2020 PYAs)'!B$20:B$269,0)),0)</f>
        <v>-16.625799127759819</v>
      </c>
      <c r="Q184" s="34">
        <f t="shared" si="63"/>
        <v>8.8906688142096844</v>
      </c>
      <c r="R184" s="34">
        <f t="shared" si="64"/>
        <v>39.149568566806018</v>
      </c>
      <c r="S184" s="34"/>
      <c r="T184" s="54">
        <f t="shared" si="65"/>
        <v>20874.820468409423</v>
      </c>
      <c r="U184" s="55">
        <v>0</v>
      </c>
      <c r="V184" s="56">
        <f t="shared" si="66"/>
        <v>0</v>
      </c>
      <c r="W184" s="34">
        <f t="shared" si="67"/>
        <v>20874.820468409423</v>
      </c>
      <c r="X184" s="35"/>
      <c r="Y184" s="34">
        <f t="shared" si="68"/>
        <v>5218.7051171023559</v>
      </c>
      <c r="Z184" s="34">
        <f t="shared" si="69"/>
        <v>5218.7051171023559</v>
      </c>
      <c r="AA184" s="34">
        <f t="shared" si="70"/>
        <v>5218.7051171023559</v>
      </c>
      <c r="AB184" s="34">
        <f t="shared" si="71"/>
        <v>5218.7051171023559</v>
      </c>
    </row>
    <row r="185" spans="2:28" x14ac:dyDescent="0.35">
      <c r="B185">
        <v>830</v>
      </c>
      <c r="C185" s="7">
        <v>9</v>
      </c>
      <c r="D185" s="12" t="s">
        <v>202</v>
      </c>
      <c r="E185" s="40">
        <v>19.190000000000001</v>
      </c>
      <c r="F185" s="2">
        <v>35013.68</v>
      </c>
      <c r="G185" s="2">
        <v>0</v>
      </c>
      <c r="H185" s="2">
        <v>35013.68</v>
      </c>
      <c r="I185" s="33">
        <f t="shared" si="61"/>
        <v>1824.5794684731629</v>
      </c>
      <c r="J185">
        <v>366</v>
      </c>
      <c r="K185" s="67" t="str">
        <f t="shared" si="59"/>
        <v>-</v>
      </c>
      <c r="L185" s="43">
        <f t="shared" si="60"/>
        <v>35013.68</v>
      </c>
      <c r="M185" s="43">
        <f t="shared" si="62"/>
        <v>17849.639621991642</v>
      </c>
      <c r="N185" s="34"/>
      <c r="O185" s="34">
        <f>IFERROR(INDEX('Revised 2023 MFAM (2021 PYAs)'!Y$13:Y$258,MATCH(B185,'Revised 2023 MFAM (2021 PYAs)'!B$13:B$258,0)),0)</f>
        <v>19.406941494471539</v>
      </c>
      <c r="P185" s="34">
        <f>IFERROR(INDEX('Revised 2020 MFAM(2020 PYAs)'!W$20:W$269,MATCH(B185,'Revised 2020 MFAM(2020 PYAs)'!B$20:B$269,0)),0)</f>
        <v>-5.2830788202772965</v>
      </c>
      <c r="Q185" s="34">
        <f t="shared" si="63"/>
        <v>7.6165166504583892</v>
      </c>
      <c r="R185" s="34">
        <f t="shared" si="64"/>
        <v>21.740379324652633</v>
      </c>
      <c r="S185" s="34"/>
      <c r="T185" s="54">
        <f t="shared" si="65"/>
        <v>17871.380001316295</v>
      </c>
      <c r="U185" s="55">
        <v>0</v>
      </c>
      <c r="V185" s="56">
        <f t="shared" si="66"/>
        <v>0</v>
      </c>
      <c r="W185" s="34">
        <f t="shared" si="67"/>
        <v>17871.380001316295</v>
      </c>
      <c r="X185" s="35"/>
      <c r="Y185" s="34">
        <f t="shared" si="68"/>
        <v>4467.8450003290736</v>
      </c>
      <c r="Z185" s="34">
        <f t="shared" si="69"/>
        <v>4467.8450003290736</v>
      </c>
      <c r="AA185" s="34">
        <f t="shared" si="70"/>
        <v>4467.8450003290736</v>
      </c>
      <c r="AB185" s="34">
        <f t="shared" si="71"/>
        <v>4467.8450003290736</v>
      </c>
    </row>
    <row r="186" spans="2:28" x14ac:dyDescent="0.35">
      <c r="B186">
        <v>936</v>
      </c>
      <c r="C186" s="7">
        <v>9</v>
      </c>
      <c r="D186" s="12" t="s">
        <v>203</v>
      </c>
      <c r="E186" s="40">
        <v>40.55463906463514</v>
      </c>
      <c r="F186" s="2">
        <v>53619.96</v>
      </c>
      <c r="G186" s="2">
        <v>0</v>
      </c>
      <c r="H186" s="2">
        <v>53619.96</v>
      </c>
      <c r="I186" s="33">
        <f t="shared" si="61"/>
        <v>1322.1658788416689</v>
      </c>
      <c r="J186">
        <v>366</v>
      </c>
      <c r="K186" s="67" t="str">
        <f t="shared" si="59"/>
        <v>-</v>
      </c>
      <c r="L186" s="43">
        <f t="shared" si="60"/>
        <v>53619.96</v>
      </c>
      <c r="M186" s="43">
        <f t="shared" si="62"/>
        <v>27334.9434434086</v>
      </c>
      <c r="N186" s="34"/>
      <c r="O186" s="34">
        <f>IFERROR(INDEX('Revised 2023 MFAM (2021 PYAs)'!Y$13:Y$258,MATCH(B186,'Revised 2023 MFAM (2021 PYAs)'!B$13:B$258,0)),0)</f>
        <v>-12538.286204183656</v>
      </c>
      <c r="P186" s="34">
        <f>IFERROR(INDEX('Revised 2020 MFAM(2020 PYAs)'!W$20:W$269,MATCH(B186,'Revised 2020 MFAM(2020 PYAs)'!B$20:B$269,0)),0)</f>
        <v>-13.775510195453535</v>
      </c>
      <c r="Q186" s="34">
        <f t="shared" si="63"/>
        <v>11.663935871262684</v>
      </c>
      <c r="R186" s="34">
        <f t="shared" si="64"/>
        <v>-12540.397778507848</v>
      </c>
      <c r="S186" s="34"/>
      <c r="T186" s="54">
        <f t="shared" si="65"/>
        <v>14794.545664900752</v>
      </c>
      <c r="U186" s="55">
        <v>0</v>
      </c>
      <c r="V186" s="56">
        <f t="shared" si="66"/>
        <v>0</v>
      </c>
      <c r="W186" s="34">
        <f t="shared" si="67"/>
        <v>14794.545664900752</v>
      </c>
      <c r="X186" s="35"/>
      <c r="Y186" s="34">
        <f t="shared" si="68"/>
        <v>3698.636416225188</v>
      </c>
      <c r="Z186" s="34">
        <f t="shared" si="69"/>
        <v>3698.636416225188</v>
      </c>
      <c r="AA186" s="34">
        <f t="shared" si="70"/>
        <v>3698.636416225188</v>
      </c>
      <c r="AB186" s="34">
        <f t="shared" si="71"/>
        <v>3698.636416225188</v>
      </c>
    </row>
    <row r="187" spans="2:28" x14ac:dyDescent="0.35">
      <c r="B187">
        <v>952</v>
      </c>
      <c r="C187" s="7">
        <v>9</v>
      </c>
      <c r="D187" s="12" t="s">
        <v>204</v>
      </c>
      <c r="E187" s="40">
        <v>54.37</v>
      </c>
      <c r="F187" s="2">
        <v>93270.18</v>
      </c>
      <c r="G187" s="2">
        <v>7351.4</v>
      </c>
      <c r="H187" s="2">
        <v>85918.78</v>
      </c>
      <c r="I187" s="33">
        <f t="shared" si="61"/>
        <v>1580.2608055913188</v>
      </c>
      <c r="J187">
        <v>366</v>
      </c>
      <c r="K187" s="67" t="str">
        <f t="shared" si="59"/>
        <v>-</v>
      </c>
      <c r="L187" s="43">
        <f t="shared" si="60"/>
        <v>85918.78</v>
      </c>
      <c r="M187" s="43">
        <f t="shared" si="62"/>
        <v>43800.573369071259</v>
      </c>
      <c r="N187" s="34"/>
      <c r="O187" s="34">
        <f>IFERROR(INDEX('Revised 2023 MFAM (2021 PYAs)'!Y$13:Y$258,MATCH(B187,'Revised 2023 MFAM (2021 PYAs)'!B$13:B$258,0)),0)</f>
        <v>48.849117632606067</v>
      </c>
      <c r="P187" s="34">
        <f>IFERROR(INDEX('Revised 2020 MFAM(2020 PYAs)'!W$20:W$269,MATCH(B187,'Revised 2020 MFAM(2020 PYAs)'!B$20:B$269,0)),0)</f>
        <v>-16.090511189766403</v>
      </c>
      <c r="Q187" s="34">
        <f t="shared" si="63"/>
        <v>18.689889736156587</v>
      </c>
      <c r="R187" s="34">
        <f t="shared" si="64"/>
        <v>51.448496178996251</v>
      </c>
      <c r="S187" s="34"/>
      <c r="T187" s="54">
        <f t="shared" si="65"/>
        <v>43852.021865250252</v>
      </c>
      <c r="U187" s="55">
        <v>0</v>
      </c>
      <c r="V187" s="56">
        <f t="shared" si="66"/>
        <v>0</v>
      </c>
      <c r="W187" s="34">
        <f t="shared" si="67"/>
        <v>43852.021865250252</v>
      </c>
      <c r="X187" s="35"/>
      <c r="Y187" s="34">
        <f t="shared" si="68"/>
        <v>10963.005466312563</v>
      </c>
      <c r="Z187" s="34">
        <f t="shared" si="69"/>
        <v>10963.005466312563</v>
      </c>
      <c r="AA187" s="34">
        <f t="shared" si="70"/>
        <v>10963.005466312563</v>
      </c>
      <c r="AB187" s="34">
        <f t="shared" si="71"/>
        <v>10963.005466312563</v>
      </c>
    </row>
    <row r="188" spans="2:28" x14ac:dyDescent="0.35">
      <c r="B188">
        <v>982</v>
      </c>
      <c r="C188" s="7">
        <v>9</v>
      </c>
      <c r="D188" s="12" t="s">
        <v>205</v>
      </c>
      <c r="E188" s="40">
        <v>35.597552479118562</v>
      </c>
      <c r="F188" s="2">
        <v>81901.48</v>
      </c>
      <c r="G188" s="2">
        <v>0</v>
      </c>
      <c r="H188" s="2">
        <v>81901.48</v>
      </c>
      <c r="I188" s="33">
        <f t="shared" si="61"/>
        <v>2300.7615494925726</v>
      </c>
      <c r="J188">
        <v>366</v>
      </c>
      <c r="K188" s="67" t="str">
        <f t="shared" si="59"/>
        <v>-</v>
      </c>
      <c r="L188" s="43">
        <f t="shared" si="60"/>
        <v>81901.48</v>
      </c>
      <c r="M188" s="43">
        <f t="shared" si="62"/>
        <v>41752.592201326908</v>
      </c>
      <c r="N188" s="34"/>
      <c r="O188" s="34">
        <f>IFERROR(INDEX('Revised 2023 MFAM (2021 PYAs)'!Y$13:Y$258,MATCH(B188,'Revised 2023 MFAM (2021 PYAs)'!B$13:B$258,0)),0)</f>
        <v>36.057074429514614</v>
      </c>
      <c r="P188" s="34">
        <f>IFERROR(INDEX('Revised 2020 MFAM(2020 PYAs)'!W$20:W$269,MATCH(B188,'Revised 2020 MFAM(2020 PYAs)'!B$20:B$269,0)),0)</f>
        <v>-21.10110516777786</v>
      </c>
      <c r="Q188" s="34">
        <f t="shared" si="63"/>
        <v>17.816007518123907</v>
      </c>
      <c r="R188" s="34">
        <f t="shared" si="64"/>
        <v>32.771976779860665</v>
      </c>
      <c r="S188" s="34"/>
      <c r="T188" s="54">
        <f t="shared" si="65"/>
        <v>41785.364178106771</v>
      </c>
      <c r="U188" s="55">
        <v>0</v>
      </c>
      <c r="V188" s="56">
        <f t="shared" si="66"/>
        <v>0</v>
      </c>
      <c r="W188" s="34">
        <f t="shared" si="67"/>
        <v>41785.364178106771</v>
      </c>
      <c r="X188" s="35"/>
      <c r="Y188" s="34">
        <f t="shared" si="68"/>
        <v>10446.341044526693</v>
      </c>
      <c r="Z188" s="34">
        <f t="shared" si="69"/>
        <v>10446.341044526693</v>
      </c>
      <c r="AA188" s="34">
        <f t="shared" si="70"/>
        <v>10446.341044526693</v>
      </c>
      <c r="AB188" s="34">
        <f t="shared" si="71"/>
        <v>10446.341044526693</v>
      </c>
    </row>
    <row r="189" spans="2:28" x14ac:dyDescent="0.35">
      <c r="B189">
        <v>987</v>
      </c>
      <c r="C189" s="7">
        <v>9</v>
      </c>
      <c r="D189" s="12" t="s">
        <v>206</v>
      </c>
      <c r="E189" s="40">
        <v>252.58401893254376</v>
      </c>
      <c r="F189" s="2">
        <v>84019.85</v>
      </c>
      <c r="G189" s="2">
        <v>0</v>
      </c>
      <c r="H189" s="2">
        <v>84019.85</v>
      </c>
      <c r="I189" s="33">
        <f t="shared" si="61"/>
        <v>332.64119541323288</v>
      </c>
      <c r="J189">
        <v>366</v>
      </c>
      <c r="K189" s="67" t="str">
        <f t="shared" si="59"/>
        <v>-</v>
      </c>
      <c r="L189" s="43">
        <f t="shared" si="60"/>
        <v>84019.85</v>
      </c>
      <c r="M189" s="43">
        <f t="shared" si="62"/>
        <v>42832.51699318079</v>
      </c>
      <c r="N189" s="34"/>
      <c r="O189" s="34">
        <f>IFERROR(INDEX('Revised 2023 MFAM (2021 PYAs)'!Y$13:Y$258,MATCH(B189,'Revised 2023 MFAM (2021 PYAs)'!B$13:B$258,0)),0)</f>
        <v>56.475546772235248</v>
      </c>
      <c r="P189" s="34">
        <f>IFERROR(INDEX('Revised 2020 MFAM(2020 PYAs)'!W$20:W$269,MATCH(B189,'Revised 2020 MFAM(2020 PYAs)'!B$20:B$269,0)),0)</f>
        <v>-18.409446684891009</v>
      </c>
      <c r="Q189" s="34">
        <f t="shared" si="63"/>
        <v>18.276815990036361</v>
      </c>
      <c r="R189" s="34">
        <f t="shared" si="64"/>
        <v>56.3429160773806</v>
      </c>
      <c r="S189" s="34"/>
      <c r="T189" s="54">
        <f t="shared" si="65"/>
        <v>42888.859909258172</v>
      </c>
      <c r="U189" s="55">
        <v>0</v>
      </c>
      <c r="V189" s="56">
        <f t="shared" si="66"/>
        <v>0</v>
      </c>
      <c r="W189" s="34">
        <f t="shared" si="67"/>
        <v>42888.859909258172</v>
      </c>
      <c r="X189" s="35"/>
      <c r="Y189" s="34">
        <f t="shared" si="68"/>
        <v>10722.214977314543</v>
      </c>
      <c r="Z189" s="34">
        <f t="shared" si="69"/>
        <v>10722.214977314543</v>
      </c>
      <c r="AA189" s="34">
        <f t="shared" si="70"/>
        <v>10722.214977314543</v>
      </c>
      <c r="AB189" s="34">
        <f t="shared" si="71"/>
        <v>10722.214977314543</v>
      </c>
    </row>
  </sheetData>
  <mergeCells count="3">
    <mergeCell ref="B2:G2"/>
    <mergeCell ref="O11:R11"/>
    <mergeCell ref="A1:C1"/>
  </mergeCells>
  <conditionalFormatting sqref="B57 B88 B171">
    <cfRule type="expression" dxfId="38" priority="11">
      <formula>$C57&lt;&gt;$C55</formula>
    </cfRule>
  </conditionalFormatting>
  <conditionalFormatting sqref="B89">
    <cfRule type="expression" dxfId="37" priority="13">
      <formula>$C89&lt;&gt;$C86</formula>
    </cfRule>
  </conditionalFormatting>
  <conditionalFormatting sqref="B157 B178">
    <cfRule type="expression" dxfId="36" priority="12">
      <formula>$C157&lt;&gt;#REF!</formula>
    </cfRule>
  </conditionalFormatting>
  <conditionalFormatting sqref="B13:H13 C14:H189 I13:S189 B14:B56 B58:B87 B90:B156 B158:B170 B172:B177 B179:B189">
    <cfRule type="expression" dxfId="35" priority="10">
      <formula>$C13&lt;&gt;$C12</formula>
    </cfRule>
  </conditionalFormatting>
  <conditionalFormatting sqref="E11">
    <cfRule type="expression" dxfId="34" priority="4">
      <formula>E11&lt;=0=TRUE</formula>
    </cfRule>
    <cfRule type="expression" dxfId="33" priority="5">
      <formula>$C11&lt;&gt;$C10</formula>
    </cfRule>
    <cfRule type="expression" dxfId="32" priority="6">
      <formula>E11&lt;=0=TRUE</formula>
    </cfRule>
    <cfRule type="expression" dxfId="31" priority="7">
      <formula>$C11&lt;&gt;$C10</formula>
    </cfRule>
  </conditionalFormatting>
  <conditionalFormatting sqref="E13:F189">
    <cfRule type="expression" dxfId="30" priority="8">
      <formula>E13&lt;=0=TRUE</formula>
    </cfRule>
  </conditionalFormatting>
  <conditionalFormatting sqref="I11">
    <cfRule type="expression" dxfId="29" priority="1">
      <formula>$C11&lt;&gt;$C10</formula>
    </cfRule>
  </conditionalFormatting>
  <conditionalFormatting sqref="O10:R10">
    <cfRule type="expression" dxfId="28" priority="14">
      <formula>$C10&lt;&gt;#REF!</formula>
    </cfRule>
  </conditionalFormatting>
  <conditionalFormatting sqref="Q9">
    <cfRule type="expression" dxfId="27" priority="2">
      <formula>$C9&lt;&gt;$C8</formula>
    </cfRule>
  </conditionalFormatting>
  <conditionalFormatting sqref="T13:W189 Y13:AB189">
    <cfRule type="expression" dxfId="26" priority="9">
      <formula>$C13&lt;&gt;$C12=TRUE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A3FA2-F44E-4811-A7C8-770951F158EF}">
  <sheetPr>
    <tabColor theme="8" tint="0.59999389629810485"/>
  </sheetPr>
  <dimension ref="B1:Y262"/>
  <sheetViews>
    <sheetView topLeftCell="D1" zoomScaleNormal="100" zoomScaleSheetLayoutView="50" workbookViewId="0">
      <selection activeCell="Y45" sqref="Y45"/>
    </sheetView>
  </sheetViews>
  <sheetFormatPr defaultColWidth="9.26953125" defaultRowHeight="14.5" x14ac:dyDescent="0.35"/>
  <cols>
    <col min="1" max="1" width="5.7265625" customWidth="1"/>
    <col min="2" max="2" width="11.453125" style="1" customWidth="1"/>
    <col min="3" max="3" width="13.7265625" style="1" customWidth="1"/>
    <col min="4" max="4" width="47.26953125" customWidth="1"/>
    <col min="5" max="20" width="16.54296875" customWidth="1"/>
    <col min="21" max="21" width="17" customWidth="1"/>
    <col min="22" max="22" width="16.54296875" customWidth="1"/>
    <col min="23" max="23" width="4.453125" customWidth="1"/>
    <col min="24" max="25" width="16.54296875" customWidth="1"/>
  </cols>
  <sheetData>
    <row r="1" spans="2:25" ht="58.5" customHeight="1" thickBot="1" x14ac:dyDescent="0.4">
      <c r="D1" s="14"/>
    </row>
    <row r="2" spans="2:25" ht="15.75" customHeight="1" thickBot="1" x14ac:dyDescent="0.4">
      <c r="B2" s="72" t="s">
        <v>207</v>
      </c>
      <c r="C2" s="73"/>
      <c r="D2" s="73"/>
      <c r="E2" s="73"/>
      <c r="F2" s="73"/>
      <c r="G2" s="73"/>
      <c r="H2" s="73"/>
      <c r="I2" s="73"/>
      <c r="J2" s="73"/>
      <c r="K2" s="74"/>
    </row>
    <row r="3" spans="2:25" ht="15" thickBot="1" x14ac:dyDescent="0.4">
      <c r="B3" s="5"/>
    </row>
    <row r="4" spans="2:25" x14ac:dyDescent="0.35">
      <c r="D4" s="79" t="s">
        <v>208</v>
      </c>
      <c r="E4" s="80"/>
      <c r="F4" s="80"/>
      <c r="G4" s="80"/>
      <c r="H4" s="80"/>
      <c r="I4" s="80"/>
      <c r="J4" s="80"/>
      <c r="K4" s="81"/>
      <c r="L4" s="68"/>
      <c r="M4" s="68"/>
    </row>
    <row r="5" spans="2:25" x14ac:dyDescent="0.35">
      <c r="D5" s="19"/>
      <c r="E5" s="20"/>
      <c r="F5" s="20"/>
      <c r="G5" s="20"/>
      <c r="H5" s="20"/>
      <c r="I5" s="20"/>
      <c r="J5" s="20"/>
      <c r="K5" s="21"/>
      <c r="L5" s="20"/>
      <c r="M5" s="20"/>
    </row>
    <row r="6" spans="2:25" x14ac:dyDescent="0.35">
      <c r="D6" s="22" t="s">
        <v>2</v>
      </c>
      <c r="E6" s="42">
        <v>151505818.03</v>
      </c>
      <c r="F6" s="42"/>
      <c r="G6" s="42"/>
      <c r="H6" s="6"/>
      <c r="I6" s="6"/>
      <c r="J6" s="6"/>
      <c r="K6" s="15"/>
      <c r="L6" s="6"/>
      <c r="M6" s="6"/>
    </row>
    <row r="7" spans="2:25" x14ac:dyDescent="0.35">
      <c r="D7" s="22" t="s">
        <v>3</v>
      </c>
      <c r="E7" s="58">
        <v>-2276747</v>
      </c>
      <c r="F7" s="58"/>
      <c r="G7" s="58"/>
      <c r="H7" s="23"/>
      <c r="I7" s="23"/>
      <c r="J7" s="23"/>
      <c r="K7" s="15"/>
      <c r="L7" s="6"/>
      <c r="M7" s="6"/>
    </row>
    <row r="8" spans="2:25" ht="15" thickBot="1" x14ac:dyDescent="0.4">
      <c r="D8" s="22" t="s">
        <v>209</v>
      </c>
      <c r="E8" s="57">
        <f>E6+E7</f>
        <v>149229071.03</v>
      </c>
      <c r="F8" s="11"/>
      <c r="G8" s="11"/>
      <c r="H8" s="23"/>
      <c r="I8" s="23"/>
      <c r="J8" s="23"/>
      <c r="K8" s="15"/>
      <c r="L8" s="6"/>
      <c r="M8" s="6"/>
    </row>
    <row r="9" spans="2:25" ht="15.5" thickTop="1" thickBot="1" x14ac:dyDescent="0.4">
      <c r="D9" s="27"/>
      <c r="E9" s="59"/>
      <c r="F9" s="59"/>
      <c r="G9" s="59"/>
      <c r="H9" s="60"/>
      <c r="I9" s="60"/>
      <c r="J9" s="60"/>
      <c r="K9" s="61"/>
      <c r="L9" s="6"/>
      <c r="M9" s="6"/>
      <c r="S9" s="66">
        <v>44927</v>
      </c>
    </row>
    <row r="11" spans="2:25" ht="15" thickBot="1" x14ac:dyDescent="0.4">
      <c r="E11" s="40">
        <f t="shared" ref="E11:P11" si="0">SUM(E13:E258)</f>
        <v>736380.33948608907</v>
      </c>
      <c r="F11" s="40">
        <f t="shared" si="0"/>
        <v>736420.93493497884</v>
      </c>
      <c r="G11" s="40">
        <f t="shared" si="0"/>
        <v>40.595448889596526</v>
      </c>
      <c r="H11" s="4">
        <f t="shared" si="0"/>
        <v>428665586.81999993</v>
      </c>
      <c r="I11" s="4">
        <f t="shared" si="0"/>
        <v>428478391.7299999</v>
      </c>
      <c r="J11" s="4">
        <f t="shared" si="0"/>
        <v>-187195.09000000145</v>
      </c>
      <c r="K11" s="4">
        <f t="shared" si="0"/>
        <v>119698946.91999996</v>
      </c>
      <c r="L11" s="4">
        <f t="shared" si="0"/>
        <v>119800530.29999995</v>
      </c>
      <c r="M11" s="4">
        <f t="shared" si="0"/>
        <v>101583.3799999998</v>
      </c>
      <c r="N11" s="4">
        <f t="shared" si="0"/>
        <v>308966639.8999998</v>
      </c>
      <c r="O11" s="4">
        <f t="shared" si="0"/>
        <v>308677861.43000001</v>
      </c>
      <c r="P11" s="4">
        <f t="shared" si="0"/>
        <v>-288778.47000000207</v>
      </c>
      <c r="Q11" s="33">
        <f>IFERROR(N11/E11,"n.a.")</f>
        <v>419.57480846871044</v>
      </c>
      <c r="R11" s="4"/>
      <c r="S11" s="4"/>
      <c r="T11" s="4">
        <f>SUM(T13:T258)</f>
        <v>267519934.25479451</v>
      </c>
      <c r="U11" s="4">
        <f>SUM(U13:U258)</f>
        <v>267225428.75202739</v>
      </c>
      <c r="V11" s="4">
        <f>SUM(V13:V258)</f>
        <v>149229071.02999994</v>
      </c>
      <c r="X11" s="4">
        <f>SUM(X13:X287)</f>
        <v>149229071.03000015</v>
      </c>
      <c r="Y11" s="4">
        <f>SUM(Y13:Y287)</f>
        <v>1.1885276762768626E-8</v>
      </c>
    </row>
    <row r="12" spans="2:25" ht="44" thickBot="1" x14ac:dyDescent="0.4">
      <c r="B12" s="36" t="s">
        <v>6</v>
      </c>
      <c r="C12" s="36" t="s">
        <v>7</v>
      </c>
      <c r="D12" s="36" t="s">
        <v>8</v>
      </c>
      <c r="E12" s="37" t="s">
        <v>210</v>
      </c>
      <c r="F12" s="38" t="s">
        <v>211</v>
      </c>
      <c r="G12" s="53" t="s">
        <v>212</v>
      </c>
      <c r="H12" s="37" t="s">
        <v>213</v>
      </c>
      <c r="I12" s="38" t="s">
        <v>214</v>
      </c>
      <c r="J12" s="53" t="s">
        <v>212</v>
      </c>
      <c r="K12" s="37" t="s">
        <v>215</v>
      </c>
      <c r="L12" s="38" t="s">
        <v>216</v>
      </c>
      <c r="M12" s="53" t="s">
        <v>212</v>
      </c>
      <c r="N12" s="37" t="s">
        <v>217</v>
      </c>
      <c r="O12" s="38" t="s">
        <v>218</v>
      </c>
      <c r="P12" s="53" t="s">
        <v>212</v>
      </c>
      <c r="Q12" s="37" t="s">
        <v>13</v>
      </c>
      <c r="R12" s="37" t="s">
        <v>219</v>
      </c>
      <c r="S12" s="37" t="s">
        <v>15</v>
      </c>
      <c r="T12" s="37" t="s">
        <v>16</v>
      </c>
      <c r="U12" s="38" t="s">
        <v>220</v>
      </c>
      <c r="V12" s="37" t="s">
        <v>17</v>
      </c>
      <c r="X12" s="39" t="s">
        <v>221</v>
      </c>
      <c r="Y12" s="39" t="s">
        <v>18</v>
      </c>
    </row>
    <row r="13" spans="2:25" x14ac:dyDescent="0.35">
      <c r="B13">
        <v>1</v>
      </c>
      <c r="C13" s="7">
        <v>1</v>
      </c>
      <c r="D13" s="12" t="s">
        <v>30</v>
      </c>
      <c r="E13" s="40">
        <v>33795.779999999992</v>
      </c>
      <c r="F13" s="40">
        <f>INDEX('Revised 2021 Lockdown'!H$5:H$250,MATCH(B13,'Revised 2021 Lockdown'!B$5:B$250,0))</f>
        <v>33792.300000000003</v>
      </c>
      <c r="G13" s="40">
        <f>F13-E13</f>
        <v>-3.4799999999886495</v>
      </c>
      <c r="H13" s="2">
        <v>11533588.4</v>
      </c>
      <c r="I13" s="2">
        <f>INDEX('Revised 2021 Lockdown'!E$5:E$250,MATCH(B13,'Revised 2021 Lockdown'!B$5:B$250,0))</f>
        <v>11533390.59</v>
      </c>
      <c r="J13" s="2">
        <f>I13-H13</f>
        <v>-197.81000000052154</v>
      </c>
      <c r="K13" s="2">
        <v>950288.1100000001</v>
      </c>
      <c r="L13" s="2">
        <f>INDEX('Revised 2021 Lockdown'!F$5:F$250,MATCH(B13,'Revised 2021 Lockdown'!B$5:B$250,0))</f>
        <v>950190.35</v>
      </c>
      <c r="M13" s="2">
        <f>L13-K13</f>
        <v>-97.760000000125729</v>
      </c>
      <c r="N13" s="2">
        <v>10583300.290000001</v>
      </c>
      <c r="O13" s="34">
        <f>INDEX('Revised 2021 Lockdown'!G$5:G$250,MATCH(B13,'Revised 2021 Lockdown'!B$5:B$250,0))</f>
        <v>10583200.24</v>
      </c>
      <c r="P13" s="2">
        <f>O13-N13</f>
        <v>-100.05000000074506</v>
      </c>
      <c r="Q13" s="33">
        <f t="shared" ref="Q13:Q76" si="1">IFERROR(N13/E13,"n.a.")</f>
        <v>313.15449118203526</v>
      </c>
      <c r="R13">
        <v>365</v>
      </c>
      <c r="S13" s="67" t="str">
        <f t="shared" ref="S13:S76" si="2">IF(R13=365,"-",R13+$S$9)</f>
        <v>-</v>
      </c>
      <c r="T13" s="43">
        <f>N13*R13/365</f>
        <v>10583300.290000001</v>
      </c>
      <c r="U13" s="43">
        <f>O13*R13/365</f>
        <v>10583200.24</v>
      </c>
      <c r="V13" s="43">
        <f>U13*(E$8/U$11)</f>
        <v>5910070.5637007654</v>
      </c>
      <c r="X13" s="43">
        <v>5903620.1362251369</v>
      </c>
      <c r="Y13" s="2">
        <f>V13-X13</f>
        <v>6450.4274756284431</v>
      </c>
    </row>
    <row r="14" spans="2:25" x14ac:dyDescent="0.35">
      <c r="B14">
        <v>20</v>
      </c>
      <c r="C14" s="7">
        <v>1</v>
      </c>
      <c r="D14" s="12" t="s">
        <v>222</v>
      </c>
      <c r="E14" s="40">
        <v>94359.44</v>
      </c>
      <c r="F14" s="40">
        <f>INDEX('Revised 2021 Lockdown'!H$5:H$250,MATCH(B14,'Revised 2021 Lockdown'!B$5:B$250,0))</f>
        <v>94359.44</v>
      </c>
      <c r="G14" s="40">
        <f t="shared" ref="G14:G77" si="3">F14-E14</f>
        <v>0</v>
      </c>
      <c r="H14" s="2">
        <v>68945842.129999995</v>
      </c>
      <c r="I14" s="2">
        <f>INDEX('Revised 2021 Lockdown'!E$5:E$250,MATCH(B14,'Revised 2021 Lockdown'!B$5:B$250,0))</f>
        <v>68945842.129999995</v>
      </c>
      <c r="J14" s="2">
        <f t="shared" ref="J14:J77" si="4">I14-H14</f>
        <v>0</v>
      </c>
      <c r="K14" s="2">
        <v>18779347.939999998</v>
      </c>
      <c r="L14" s="2">
        <f>INDEX('Revised 2021 Lockdown'!F$5:F$250,MATCH(B14,'Revised 2021 Lockdown'!B$5:B$250,0))</f>
        <v>18779347.939999998</v>
      </c>
      <c r="M14" s="2">
        <f t="shared" ref="M14:M77" si="5">L14-K14</f>
        <v>0</v>
      </c>
      <c r="N14" s="2">
        <v>50166494.189999998</v>
      </c>
      <c r="O14" s="34">
        <f>INDEX('Revised 2021 Lockdown'!G$5:G$250,MATCH(B14,'Revised 2021 Lockdown'!B$5:B$250,0))</f>
        <v>50166494.189999998</v>
      </c>
      <c r="P14" s="2">
        <f t="shared" ref="P14:P77" si="6">O14-N14</f>
        <v>0</v>
      </c>
      <c r="Q14" s="33">
        <f t="shared" si="1"/>
        <v>531.65315722518062</v>
      </c>
      <c r="R14">
        <v>181</v>
      </c>
      <c r="S14" s="67">
        <f t="shared" si="2"/>
        <v>45108</v>
      </c>
      <c r="T14" s="43">
        <f t="shared" ref="T14:T77" si="7">N14*R14/365</f>
        <v>24877083.420246575</v>
      </c>
      <c r="U14" s="43">
        <f t="shared" ref="U14:U77" si="8">O14*R14/365</f>
        <v>24877083.420246575</v>
      </c>
      <c r="V14" s="43">
        <f t="shared" ref="V14:V77" si="9">U14*(E$8/U$11)</f>
        <v>13892330.778835157</v>
      </c>
      <c r="X14" s="43">
        <v>13877037.085406197</v>
      </c>
      <c r="Y14" s="2">
        <f t="shared" ref="Y14:Y77" si="10">V14-X14</f>
        <v>15293.693428959697</v>
      </c>
    </row>
    <row r="15" spans="2:25" x14ac:dyDescent="0.35">
      <c r="B15">
        <v>50</v>
      </c>
      <c r="C15" s="7">
        <v>1</v>
      </c>
      <c r="D15" s="12" t="s">
        <v>223</v>
      </c>
      <c r="E15" s="40">
        <v>22326.379999999997</v>
      </c>
      <c r="F15" s="40">
        <f>INDEX('Revised 2021 Lockdown'!H$5:H$250,MATCH(B15,'Revised 2021 Lockdown'!B$5:B$250,0))</f>
        <v>22326.379999999997</v>
      </c>
      <c r="G15" s="40">
        <f t="shared" si="3"/>
        <v>0</v>
      </c>
      <c r="H15" s="2">
        <v>13269002.77</v>
      </c>
      <c r="I15" s="2">
        <f>INDEX('Revised 2021 Lockdown'!E$5:E$250,MATCH(B15,'Revised 2021 Lockdown'!B$5:B$250,0))</f>
        <v>13269002.77</v>
      </c>
      <c r="J15" s="2">
        <f t="shared" si="4"/>
        <v>0</v>
      </c>
      <c r="K15" s="2">
        <v>4638269.8899999997</v>
      </c>
      <c r="L15" s="2">
        <f>INDEX('Revised 2021 Lockdown'!F$5:F$250,MATCH(B15,'Revised 2021 Lockdown'!B$5:B$250,0))</f>
        <v>4638269.8899999997</v>
      </c>
      <c r="M15" s="2">
        <f t="shared" si="5"/>
        <v>0</v>
      </c>
      <c r="N15" s="2">
        <v>8630732.879999999</v>
      </c>
      <c r="O15" s="34">
        <f>INDEX('Revised 2021 Lockdown'!G$5:G$250,MATCH(B15,'Revised 2021 Lockdown'!B$5:B$250,0))</f>
        <v>8630732.879999999</v>
      </c>
      <c r="P15" s="2">
        <f t="shared" si="6"/>
        <v>0</v>
      </c>
      <c r="Q15" s="33">
        <f t="shared" si="1"/>
        <v>386.57108228024424</v>
      </c>
      <c r="R15">
        <v>181</v>
      </c>
      <c r="S15" s="67">
        <f t="shared" si="2"/>
        <v>45108</v>
      </c>
      <c r="T15" s="43">
        <f t="shared" si="7"/>
        <v>4279897.674739725</v>
      </c>
      <c r="U15" s="43">
        <f t="shared" si="8"/>
        <v>4279897.674739725</v>
      </c>
      <c r="V15" s="43">
        <f t="shared" si="9"/>
        <v>2390061.2942697755</v>
      </c>
      <c r="X15" s="43">
        <v>2387430.1400528983</v>
      </c>
      <c r="Y15" s="2">
        <f t="shared" si="10"/>
        <v>2631.1542168771848</v>
      </c>
    </row>
    <row r="16" spans="2:25" x14ac:dyDescent="0.35">
      <c r="B16">
        <v>97</v>
      </c>
      <c r="C16" s="7">
        <v>1</v>
      </c>
      <c r="D16" s="12" t="s">
        <v>31</v>
      </c>
      <c r="E16" s="40">
        <v>54619.670000000006</v>
      </c>
      <c r="F16" s="40">
        <f>INDEX('Revised 2021 Lockdown'!H$5:H$250,MATCH(B16,'Revised 2021 Lockdown'!B$5:B$250,0))</f>
        <v>54619.669999999991</v>
      </c>
      <c r="G16" s="40">
        <f t="shared" si="3"/>
        <v>0</v>
      </c>
      <c r="H16" s="2">
        <v>32608605.350000001</v>
      </c>
      <c r="I16" s="2">
        <f>INDEX('Revised 2021 Lockdown'!E$5:E$250,MATCH(B16,'Revised 2021 Lockdown'!B$5:B$250,0))</f>
        <v>33013832.850000001</v>
      </c>
      <c r="J16" s="2">
        <f t="shared" si="4"/>
        <v>405227.5</v>
      </c>
      <c r="K16" s="2">
        <v>11253837.650000002</v>
      </c>
      <c r="L16" s="2">
        <f>INDEX('Revised 2021 Lockdown'!F$5:F$250,MATCH(B16,'Revised 2021 Lockdown'!B$5:B$250,0))</f>
        <v>11253837.650000002</v>
      </c>
      <c r="M16" s="2">
        <f t="shared" si="5"/>
        <v>0</v>
      </c>
      <c r="N16" s="2">
        <v>21354767.699999999</v>
      </c>
      <c r="O16" s="34">
        <f>INDEX('Revised 2021 Lockdown'!G$5:G$250,MATCH(B16,'Revised 2021 Lockdown'!B$5:B$250,0))</f>
        <v>21759995.199999999</v>
      </c>
      <c r="P16" s="2">
        <f t="shared" si="6"/>
        <v>405227.5</v>
      </c>
      <c r="Q16" s="33">
        <f t="shared" si="1"/>
        <v>390.97211132912366</v>
      </c>
      <c r="R16">
        <v>365</v>
      </c>
      <c r="S16" s="67" t="str">
        <f t="shared" si="2"/>
        <v>-</v>
      </c>
      <c r="T16" s="43">
        <f t="shared" si="7"/>
        <v>21354767.699999999</v>
      </c>
      <c r="U16" s="43">
        <f t="shared" si="8"/>
        <v>21759995.199999999</v>
      </c>
      <c r="V16" s="43">
        <f t="shared" si="9"/>
        <v>12151627.502210988</v>
      </c>
      <c r="X16" s="43">
        <v>11912204.429959545</v>
      </c>
      <c r="Y16" s="2">
        <f t="shared" si="10"/>
        <v>239423.07225144282</v>
      </c>
    </row>
    <row r="17" spans="2:25" x14ac:dyDescent="0.35">
      <c r="B17">
        <v>172</v>
      </c>
      <c r="C17" s="7">
        <v>1</v>
      </c>
      <c r="D17" s="12" t="s">
        <v>32</v>
      </c>
      <c r="E17" s="40">
        <v>32572.74</v>
      </c>
      <c r="F17" s="40">
        <f>INDEX('Revised 2021 Lockdown'!H$5:H$250,MATCH(B17,'Revised 2021 Lockdown'!B$5:B$250,0))</f>
        <v>32572.74</v>
      </c>
      <c r="G17" s="40">
        <f t="shared" si="3"/>
        <v>0</v>
      </c>
      <c r="H17" s="2">
        <v>18959401.68</v>
      </c>
      <c r="I17" s="2">
        <f>INDEX('Revised 2021 Lockdown'!E$5:E$250,MATCH(B17,'Revised 2021 Lockdown'!B$5:B$250,0))</f>
        <v>18959401.68</v>
      </c>
      <c r="J17" s="2">
        <f t="shared" si="4"/>
        <v>0</v>
      </c>
      <c r="K17" s="2">
        <v>5187768.4799999995</v>
      </c>
      <c r="L17" s="2">
        <f>INDEX('Revised 2021 Lockdown'!F$5:F$250,MATCH(B17,'Revised 2021 Lockdown'!B$5:B$250,0))</f>
        <v>5187768.4799999995</v>
      </c>
      <c r="M17" s="2">
        <f t="shared" si="5"/>
        <v>0</v>
      </c>
      <c r="N17" s="2">
        <v>13771633.199999999</v>
      </c>
      <c r="O17" s="34">
        <f>INDEX('Revised 2021 Lockdown'!G$5:G$250,MATCH(B17,'Revised 2021 Lockdown'!B$5:B$250,0))</f>
        <v>13771633.199999999</v>
      </c>
      <c r="P17" s="2">
        <f t="shared" si="6"/>
        <v>0</v>
      </c>
      <c r="Q17" s="33">
        <f t="shared" si="1"/>
        <v>422.79627688674634</v>
      </c>
      <c r="R17">
        <v>365</v>
      </c>
      <c r="S17" s="67" t="str">
        <f t="shared" si="2"/>
        <v>-</v>
      </c>
      <c r="T17" s="43">
        <f t="shared" si="7"/>
        <v>13771633.199999999</v>
      </c>
      <c r="U17" s="43">
        <f t="shared" si="8"/>
        <v>13771633.199999999</v>
      </c>
      <c r="V17" s="43">
        <f t="shared" si="9"/>
        <v>7690615.517391379</v>
      </c>
      <c r="X17" s="43">
        <v>7682149.1255471697</v>
      </c>
      <c r="Y17" s="2">
        <f t="shared" si="10"/>
        <v>8466.3918442092836</v>
      </c>
    </row>
    <row r="18" spans="2:25" x14ac:dyDescent="0.35">
      <c r="B18">
        <v>270</v>
      </c>
      <c r="C18" s="7">
        <v>1</v>
      </c>
      <c r="D18" s="12" t="s">
        <v>33</v>
      </c>
      <c r="E18" s="40">
        <v>67066.12999999999</v>
      </c>
      <c r="F18" s="40">
        <f>INDEX('Revised 2021 Lockdown'!H$5:H$250,MATCH(B18,'Revised 2021 Lockdown'!B$5:B$250,0))</f>
        <v>67066.12999999999</v>
      </c>
      <c r="G18" s="40">
        <f t="shared" si="3"/>
        <v>0</v>
      </c>
      <c r="H18" s="2">
        <v>38890913.579999998</v>
      </c>
      <c r="I18" s="2">
        <f>INDEX('Revised 2021 Lockdown'!E$5:E$250,MATCH(B18,'Revised 2021 Lockdown'!B$5:B$250,0))</f>
        <v>38890913.579999998</v>
      </c>
      <c r="J18" s="2">
        <f t="shared" si="4"/>
        <v>0</v>
      </c>
      <c r="K18" s="2">
        <v>3758333.17</v>
      </c>
      <c r="L18" s="2">
        <f>INDEX('Revised 2021 Lockdown'!F$5:F$250,MATCH(B18,'Revised 2021 Lockdown'!B$5:B$250,0))</f>
        <v>3758333.17</v>
      </c>
      <c r="M18" s="2">
        <f t="shared" si="5"/>
        <v>0</v>
      </c>
      <c r="N18" s="2">
        <v>35132580.409999996</v>
      </c>
      <c r="O18" s="34">
        <f>INDEX('Revised 2021 Lockdown'!G$5:G$250,MATCH(B18,'Revised 2021 Lockdown'!B$5:B$250,0))</f>
        <v>35132580.409999996</v>
      </c>
      <c r="P18" s="2">
        <f t="shared" si="6"/>
        <v>0</v>
      </c>
      <c r="Q18" s="33">
        <f t="shared" si="1"/>
        <v>523.84982419590938</v>
      </c>
      <c r="R18">
        <v>365</v>
      </c>
      <c r="S18" s="67" t="str">
        <f t="shared" si="2"/>
        <v>-</v>
      </c>
      <c r="T18" s="43">
        <f t="shared" si="7"/>
        <v>35132580.409999996</v>
      </c>
      <c r="U18" s="43">
        <f t="shared" si="8"/>
        <v>35132580.409999996</v>
      </c>
      <c r="V18" s="43">
        <f t="shared" si="9"/>
        <v>19619399.104177881</v>
      </c>
      <c r="X18" s="43">
        <v>19597800.63521421</v>
      </c>
      <c r="Y18" s="2">
        <f t="shared" si="10"/>
        <v>21598.468963671476</v>
      </c>
    </row>
    <row r="19" spans="2:25" x14ac:dyDescent="0.35">
      <c r="B19">
        <v>6</v>
      </c>
      <c r="C19" s="7">
        <v>2</v>
      </c>
      <c r="D19" s="12" t="s">
        <v>34</v>
      </c>
      <c r="E19" s="40">
        <v>41238.339999999989</v>
      </c>
      <c r="F19" s="40">
        <f>INDEX('Revised 2021 Lockdown'!H$5:H$250,MATCH(B19,'Revised 2021 Lockdown'!B$5:B$250,0))</f>
        <v>41238.339999999989</v>
      </c>
      <c r="G19" s="40">
        <f t="shared" si="3"/>
        <v>0</v>
      </c>
      <c r="H19" s="2">
        <v>19296632.219999999</v>
      </c>
      <c r="I19" s="2">
        <f>INDEX('Revised 2021 Lockdown'!E$5:E$250,MATCH(B19,'Revised 2021 Lockdown'!B$5:B$250,0))</f>
        <v>19296632.219999999</v>
      </c>
      <c r="J19" s="2">
        <f t="shared" si="4"/>
        <v>0</v>
      </c>
      <c r="K19" s="2">
        <v>5947218.3499999996</v>
      </c>
      <c r="L19" s="2">
        <f>INDEX('Revised 2021 Lockdown'!F$5:F$250,MATCH(B19,'Revised 2021 Lockdown'!B$5:B$250,0))</f>
        <v>5947218.3499999996</v>
      </c>
      <c r="M19" s="2">
        <f t="shared" si="5"/>
        <v>0</v>
      </c>
      <c r="N19" s="2">
        <v>13349413.869999999</v>
      </c>
      <c r="O19" s="34">
        <f>INDEX('Revised 2021 Lockdown'!G$5:G$250,MATCH(B19,'Revised 2021 Lockdown'!B$5:B$250,0))</f>
        <v>13349413.869999999</v>
      </c>
      <c r="P19" s="2">
        <f t="shared" si="6"/>
        <v>0</v>
      </c>
      <c r="Q19" s="33">
        <f t="shared" si="1"/>
        <v>323.71365748475819</v>
      </c>
      <c r="R19">
        <v>365</v>
      </c>
      <c r="S19" s="67" t="str">
        <f t="shared" si="2"/>
        <v>-</v>
      </c>
      <c r="T19" s="43">
        <f t="shared" si="7"/>
        <v>13349413.869999997</v>
      </c>
      <c r="U19" s="43">
        <f t="shared" si="8"/>
        <v>13349413.869999997</v>
      </c>
      <c r="V19" s="43">
        <f t="shared" si="9"/>
        <v>7454831.824645292</v>
      </c>
      <c r="X19" s="43">
        <v>7446625.0007288707</v>
      </c>
      <c r="Y19" s="2">
        <f t="shared" si="10"/>
        <v>8206.8239164212719</v>
      </c>
    </row>
    <row r="20" spans="2:25" x14ac:dyDescent="0.35">
      <c r="B20">
        <v>18</v>
      </c>
      <c r="C20" s="7">
        <v>2</v>
      </c>
      <c r="D20" s="12" t="s">
        <v>35</v>
      </c>
      <c r="E20" s="40">
        <v>20313.560000000001</v>
      </c>
      <c r="F20" s="40">
        <f>INDEX('Revised 2021 Lockdown'!H$5:H$250,MATCH(B20,'Revised 2021 Lockdown'!B$5:B$250,0))</f>
        <v>20313.560000000001</v>
      </c>
      <c r="G20" s="40">
        <f t="shared" si="3"/>
        <v>0</v>
      </c>
      <c r="H20" s="2">
        <v>10257965.42</v>
      </c>
      <c r="I20" s="2">
        <f>INDEX('Revised 2021 Lockdown'!E$5:E$250,MATCH(B20,'Revised 2021 Lockdown'!B$5:B$250,0))</f>
        <v>10367883.93</v>
      </c>
      <c r="J20" s="2">
        <f t="shared" si="4"/>
        <v>109918.50999999978</v>
      </c>
      <c r="K20" s="2">
        <v>5030534.29</v>
      </c>
      <c r="L20" s="2">
        <f>INDEX('Revised 2021 Lockdown'!F$5:F$250,MATCH(B20,'Revised 2021 Lockdown'!B$5:B$250,0))</f>
        <v>5030534.29</v>
      </c>
      <c r="M20" s="2">
        <f t="shared" si="5"/>
        <v>0</v>
      </c>
      <c r="N20" s="2">
        <v>5227431.13</v>
      </c>
      <c r="O20" s="34">
        <f>INDEX('Revised 2021 Lockdown'!G$5:G$250,MATCH(B20,'Revised 2021 Lockdown'!B$5:B$250,0))</f>
        <v>5337349.6399999997</v>
      </c>
      <c r="P20" s="2">
        <f t="shared" si="6"/>
        <v>109918.50999999978</v>
      </c>
      <c r="Q20" s="33">
        <f t="shared" si="1"/>
        <v>257.33702659701203</v>
      </c>
      <c r="R20">
        <v>365</v>
      </c>
      <c r="S20" s="67" t="str">
        <f t="shared" si="2"/>
        <v>-</v>
      </c>
      <c r="T20" s="43">
        <f t="shared" si="7"/>
        <v>5227431.13</v>
      </c>
      <c r="U20" s="43">
        <f t="shared" si="8"/>
        <v>5337349.6399999997</v>
      </c>
      <c r="V20" s="43">
        <f t="shared" si="9"/>
        <v>2980583.5928833256</v>
      </c>
      <c r="X20" s="43">
        <v>2915987.1527937264</v>
      </c>
      <c r="Y20" s="2">
        <f t="shared" si="10"/>
        <v>64596.440089599229</v>
      </c>
    </row>
    <row r="21" spans="2:25" x14ac:dyDescent="0.35">
      <c r="B21">
        <v>53</v>
      </c>
      <c r="C21" s="7">
        <v>2</v>
      </c>
      <c r="D21" s="12" t="s">
        <v>36</v>
      </c>
      <c r="E21" s="40">
        <v>32911.329999999994</v>
      </c>
      <c r="F21" s="40">
        <f>INDEX('Revised 2021 Lockdown'!H$5:H$250,MATCH(B21,'Revised 2021 Lockdown'!B$5:B$250,0))</f>
        <v>32911.33</v>
      </c>
      <c r="G21" s="40">
        <f t="shared" si="3"/>
        <v>0</v>
      </c>
      <c r="H21" s="2">
        <v>12082819.550000001</v>
      </c>
      <c r="I21" s="2">
        <f>INDEX('Revised 2021 Lockdown'!E$5:E$250,MATCH(B21,'Revised 2021 Lockdown'!B$5:B$250,0))</f>
        <v>12082819.550000001</v>
      </c>
      <c r="J21" s="2">
        <f t="shared" si="4"/>
        <v>0</v>
      </c>
      <c r="K21" s="2">
        <v>6313683.25</v>
      </c>
      <c r="L21" s="2">
        <f>INDEX('Revised 2021 Lockdown'!F$5:F$250,MATCH(B21,'Revised 2021 Lockdown'!B$5:B$250,0))</f>
        <v>6313683.25</v>
      </c>
      <c r="M21" s="2">
        <f t="shared" si="5"/>
        <v>0</v>
      </c>
      <c r="N21" s="2">
        <v>5769136.3000000007</v>
      </c>
      <c r="O21" s="34">
        <f>INDEX('Revised 2021 Lockdown'!G$5:G$250,MATCH(B21,'Revised 2021 Lockdown'!B$5:B$250,0))</f>
        <v>5769136.3000000007</v>
      </c>
      <c r="P21" s="2">
        <f t="shared" si="6"/>
        <v>0</v>
      </c>
      <c r="Q21" s="33">
        <f t="shared" si="1"/>
        <v>175.29331996002597</v>
      </c>
      <c r="R21">
        <v>365</v>
      </c>
      <c r="S21" s="67" t="str">
        <f t="shared" si="2"/>
        <v>-</v>
      </c>
      <c r="T21" s="43">
        <f t="shared" si="7"/>
        <v>5769136.3000000007</v>
      </c>
      <c r="U21" s="43">
        <f t="shared" si="8"/>
        <v>5769136.3000000007</v>
      </c>
      <c r="V21" s="43">
        <f t="shared" si="9"/>
        <v>3221710.054746876</v>
      </c>
      <c r="X21" s="43">
        <v>3218163.3607702712</v>
      </c>
      <c r="Y21" s="2">
        <f t="shared" si="10"/>
        <v>3546.6939766048454</v>
      </c>
    </row>
    <row r="22" spans="2:25" x14ac:dyDescent="0.35">
      <c r="B22">
        <v>335</v>
      </c>
      <c r="C22" s="7">
        <v>2</v>
      </c>
      <c r="D22" s="12" t="s">
        <v>224</v>
      </c>
      <c r="E22" s="40">
        <v>27614.17</v>
      </c>
      <c r="F22" s="40">
        <f>INDEX('Revised 2021 Lockdown'!H$5:H$250,MATCH(B22,'Revised 2021 Lockdown'!B$5:B$250,0))</f>
        <v>27614.17</v>
      </c>
      <c r="G22" s="40">
        <f t="shared" si="3"/>
        <v>0</v>
      </c>
      <c r="H22" s="2">
        <v>17318982.5</v>
      </c>
      <c r="I22" s="2">
        <f>INDEX('Revised 2021 Lockdown'!E$5:E$250,MATCH(B22,'Revised 2021 Lockdown'!B$5:B$250,0))</f>
        <v>17318982.5</v>
      </c>
      <c r="J22" s="2">
        <f t="shared" si="4"/>
        <v>0</v>
      </c>
      <c r="K22" s="2">
        <v>4908779.1399999997</v>
      </c>
      <c r="L22" s="2">
        <f>INDEX('Revised 2021 Lockdown'!F$5:F$250,MATCH(B22,'Revised 2021 Lockdown'!B$5:B$250,0))</f>
        <v>4908779.1399999997</v>
      </c>
      <c r="M22" s="2">
        <f t="shared" si="5"/>
        <v>0</v>
      </c>
      <c r="N22" s="2">
        <v>12410203.359999999</v>
      </c>
      <c r="O22" s="34">
        <f>INDEX('Revised 2021 Lockdown'!G$5:G$250,MATCH(B22,'Revised 2021 Lockdown'!B$5:B$250,0))</f>
        <v>12410203.359999999</v>
      </c>
      <c r="P22" s="2">
        <f t="shared" si="6"/>
        <v>0</v>
      </c>
      <c r="Q22" s="33">
        <f t="shared" si="1"/>
        <v>449.41431735952955</v>
      </c>
      <c r="R22">
        <v>365</v>
      </c>
      <c r="S22" s="67" t="str">
        <f t="shared" si="2"/>
        <v>-</v>
      </c>
      <c r="T22" s="43">
        <f t="shared" si="7"/>
        <v>12410203.359999999</v>
      </c>
      <c r="U22" s="43">
        <f t="shared" si="8"/>
        <v>12410203.359999999</v>
      </c>
      <c r="V22" s="43">
        <f t="shared" si="9"/>
        <v>6930340.1527132327</v>
      </c>
      <c r="X22" s="43">
        <v>6922710.7275763452</v>
      </c>
      <c r="Y22" s="2">
        <f t="shared" si="10"/>
        <v>7629.4251368874684</v>
      </c>
    </row>
    <row r="23" spans="2:25" x14ac:dyDescent="0.35">
      <c r="B23">
        <v>357</v>
      </c>
      <c r="C23" s="7">
        <v>2</v>
      </c>
      <c r="D23" s="12" t="s">
        <v>225</v>
      </c>
      <c r="E23" s="40">
        <v>37884.240000000005</v>
      </c>
      <c r="F23" s="40">
        <f>INDEX('Revised 2021 Lockdown'!H$5:H$250,MATCH(B23,'Revised 2021 Lockdown'!B$5:B$250,0))</f>
        <v>37884.240000000005</v>
      </c>
      <c r="G23" s="40">
        <f t="shared" si="3"/>
        <v>0</v>
      </c>
      <c r="H23" s="2">
        <v>21160575.300000001</v>
      </c>
      <c r="I23" s="2">
        <f>INDEX('Revised 2021 Lockdown'!E$5:E$250,MATCH(B23,'Revised 2021 Lockdown'!B$5:B$250,0))</f>
        <v>21160575.300000001</v>
      </c>
      <c r="J23" s="2">
        <f t="shared" si="4"/>
        <v>0</v>
      </c>
      <c r="K23" s="2">
        <v>8459848.1999999993</v>
      </c>
      <c r="L23" s="2">
        <f>INDEX('Revised 2021 Lockdown'!F$5:F$250,MATCH(B23,'Revised 2021 Lockdown'!B$5:B$250,0))</f>
        <v>8459848.1999999993</v>
      </c>
      <c r="M23" s="2">
        <f t="shared" si="5"/>
        <v>0</v>
      </c>
      <c r="N23" s="2">
        <v>12700727.100000001</v>
      </c>
      <c r="O23" s="34">
        <f>INDEX('Revised 2021 Lockdown'!G$5:G$250,MATCH(B23,'Revised 2021 Lockdown'!B$5:B$250,0))</f>
        <v>12700727.100000001</v>
      </c>
      <c r="P23" s="2">
        <f t="shared" si="6"/>
        <v>0</v>
      </c>
      <c r="Q23" s="33">
        <f t="shared" si="1"/>
        <v>335.25094076059065</v>
      </c>
      <c r="R23">
        <v>365</v>
      </c>
      <c r="S23" s="67" t="str">
        <f t="shared" si="2"/>
        <v>-</v>
      </c>
      <c r="T23" s="43">
        <f t="shared" si="7"/>
        <v>12700727.100000003</v>
      </c>
      <c r="U23" s="43">
        <f t="shared" si="8"/>
        <v>12700727.100000003</v>
      </c>
      <c r="V23" s="43">
        <f t="shared" si="9"/>
        <v>7092579.9067472434</v>
      </c>
      <c r="X23" s="43">
        <v>7084771.8762273071</v>
      </c>
      <c r="Y23" s="2">
        <f t="shared" si="10"/>
        <v>7808.0305199362338</v>
      </c>
    </row>
    <row r="24" spans="2:25" x14ac:dyDescent="0.35">
      <c r="B24">
        <v>441</v>
      </c>
      <c r="C24" s="7">
        <v>2</v>
      </c>
      <c r="D24" s="12" t="s">
        <v>226</v>
      </c>
      <c r="E24" s="40">
        <v>61685.69000000001</v>
      </c>
      <c r="F24" s="40">
        <f>INDEX('Revised 2021 Lockdown'!H$5:H$250,MATCH(B24,'Revised 2021 Lockdown'!B$5:B$250,0))</f>
        <v>61685.69000000001</v>
      </c>
      <c r="G24" s="40">
        <f t="shared" si="3"/>
        <v>0</v>
      </c>
      <c r="H24" s="2">
        <v>23764702.100000001</v>
      </c>
      <c r="I24" s="2">
        <f>INDEX('Revised 2021 Lockdown'!E$5:E$250,MATCH(B24,'Revised 2021 Lockdown'!B$5:B$250,0))</f>
        <v>23764702.100000001</v>
      </c>
      <c r="J24" s="2">
        <f t="shared" si="4"/>
        <v>0</v>
      </c>
      <c r="K24" s="2">
        <v>15408279.369999999</v>
      </c>
      <c r="L24" s="2">
        <f>INDEX('Revised 2021 Lockdown'!F$5:F$250,MATCH(B24,'Revised 2021 Lockdown'!B$5:B$250,0))</f>
        <v>15408279.369999999</v>
      </c>
      <c r="M24" s="2">
        <f t="shared" si="5"/>
        <v>0</v>
      </c>
      <c r="N24" s="2">
        <v>8356422.7300000023</v>
      </c>
      <c r="O24" s="34">
        <f>INDEX('Revised 2021 Lockdown'!G$5:G$250,MATCH(B24,'Revised 2021 Lockdown'!B$5:B$250,0))</f>
        <v>8356422.7300000023</v>
      </c>
      <c r="P24" s="2">
        <f t="shared" si="6"/>
        <v>0</v>
      </c>
      <c r="Q24" s="33">
        <f t="shared" si="1"/>
        <v>135.46776780806053</v>
      </c>
      <c r="R24">
        <v>181</v>
      </c>
      <c r="S24" s="67">
        <f t="shared" si="2"/>
        <v>45108</v>
      </c>
      <c r="T24" s="43">
        <f t="shared" si="7"/>
        <v>4143869.9017260284</v>
      </c>
      <c r="U24" s="43">
        <f t="shared" si="8"/>
        <v>4143869.9017260284</v>
      </c>
      <c r="V24" s="43">
        <f t="shared" si="9"/>
        <v>2314098.096096931</v>
      </c>
      <c r="X24" s="43">
        <v>2311550.5677224868</v>
      </c>
      <c r="Y24" s="2">
        <f t="shared" si="10"/>
        <v>2547.5283744442277</v>
      </c>
    </row>
    <row r="25" spans="2:25" x14ac:dyDescent="0.35">
      <c r="B25">
        <v>14</v>
      </c>
      <c r="C25" s="7">
        <v>3</v>
      </c>
      <c r="D25" s="12" t="s">
        <v>37</v>
      </c>
      <c r="E25" s="40">
        <v>11359.3</v>
      </c>
      <c r="F25" s="40">
        <f>INDEX('Revised 2021 Lockdown'!H$5:H$250,MATCH(B25,'Revised 2021 Lockdown'!B$5:B$250,0))</f>
        <v>11359.3</v>
      </c>
      <c r="G25" s="40">
        <f t="shared" si="3"/>
        <v>0</v>
      </c>
      <c r="H25" s="2">
        <v>2836113.13</v>
      </c>
      <c r="I25" s="2">
        <f>INDEX('Revised 2021 Lockdown'!E$5:E$250,MATCH(B25,'Revised 2021 Lockdown'!B$5:B$250,0))</f>
        <v>2836113.13</v>
      </c>
      <c r="J25" s="2">
        <f t="shared" si="4"/>
        <v>0</v>
      </c>
      <c r="K25" s="2">
        <v>380885.7</v>
      </c>
      <c r="L25" s="2">
        <f>INDEX('Revised 2021 Lockdown'!F$5:F$250,MATCH(B25,'Revised 2021 Lockdown'!B$5:B$250,0))</f>
        <v>380885.7</v>
      </c>
      <c r="M25" s="2">
        <f t="shared" si="5"/>
        <v>0</v>
      </c>
      <c r="N25" s="2">
        <v>2455227.4299999997</v>
      </c>
      <c r="O25" s="34">
        <f>INDEX('Revised 2021 Lockdown'!G$5:G$250,MATCH(B25,'Revised 2021 Lockdown'!B$5:B$250,0))</f>
        <v>2455227.4299999997</v>
      </c>
      <c r="P25" s="2">
        <f t="shared" si="6"/>
        <v>0</v>
      </c>
      <c r="Q25" s="33">
        <f t="shared" si="1"/>
        <v>216.14249381564002</v>
      </c>
      <c r="R25">
        <v>365</v>
      </c>
      <c r="S25" s="67" t="str">
        <f t="shared" si="2"/>
        <v>-</v>
      </c>
      <c r="T25" s="43">
        <f t="shared" si="7"/>
        <v>2455227.4299999997</v>
      </c>
      <c r="U25" s="43">
        <f t="shared" si="8"/>
        <v>2455227.4299999997</v>
      </c>
      <c r="V25" s="43">
        <f t="shared" si="9"/>
        <v>1371094.4735213362</v>
      </c>
      <c r="X25" s="43">
        <v>1369585.0724802867</v>
      </c>
      <c r="Y25" s="2">
        <f t="shared" si="10"/>
        <v>1509.4010410495102</v>
      </c>
    </row>
    <row r="26" spans="2:25" x14ac:dyDescent="0.35">
      <c r="B26">
        <v>36</v>
      </c>
      <c r="C26" s="7">
        <v>3</v>
      </c>
      <c r="D26" s="12" t="s">
        <v>38</v>
      </c>
      <c r="E26" s="40">
        <v>4971.59</v>
      </c>
      <c r="F26" s="40">
        <f>INDEX('Revised 2021 Lockdown'!H$5:H$250,MATCH(B26,'Revised 2021 Lockdown'!B$5:B$250,0))</f>
        <v>4971.59</v>
      </c>
      <c r="G26" s="40">
        <f t="shared" si="3"/>
        <v>0</v>
      </c>
      <c r="H26" s="2">
        <v>7482791.7599999998</v>
      </c>
      <c r="I26" s="2">
        <f>INDEX('Revised 2021 Lockdown'!E$5:E$250,MATCH(B26,'Revised 2021 Lockdown'!B$5:B$250,0))</f>
        <v>7482791.7599999998</v>
      </c>
      <c r="J26" s="2">
        <f t="shared" si="4"/>
        <v>0</v>
      </c>
      <c r="K26" s="2">
        <v>1206895.49</v>
      </c>
      <c r="L26" s="2">
        <f>INDEX('Revised 2021 Lockdown'!F$5:F$250,MATCH(B26,'Revised 2021 Lockdown'!B$5:B$250,0))</f>
        <v>1206895.49</v>
      </c>
      <c r="M26" s="2">
        <f t="shared" si="5"/>
        <v>0</v>
      </c>
      <c r="N26" s="2">
        <v>6275896.2699999996</v>
      </c>
      <c r="O26" s="34">
        <f>INDEX('Revised 2021 Lockdown'!G$5:G$250,MATCH(B26,'Revised 2021 Lockdown'!B$5:B$250,0))</f>
        <v>6275896.2699999996</v>
      </c>
      <c r="P26" s="2">
        <f t="shared" si="6"/>
        <v>0</v>
      </c>
      <c r="Q26" s="33">
        <f t="shared" si="1"/>
        <v>1262.3519377100686</v>
      </c>
      <c r="R26">
        <v>365</v>
      </c>
      <c r="S26" s="67" t="str">
        <f t="shared" si="2"/>
        <v>-</v>
      </c>
      <c r="T26" s="43">
        <f t="shared" si="7"/>
        <v>6275896.2699999996</v>
      </c>
      <c r="U26" s="43">
        <f t="shared" si="8"/>
        <v>6275896.2699999996</v>
      </c>
      <c r="V26" s="43">
        <f t="shared" si="9"/>
        <v>3504704.5284070354</v>
      </c>
      <c r="X26" s="43">
        <v>3500846.2934232987</v>
      </c>
      <c r="Y26" s="2">
        <f t="shared" si="10"/>
        <v>3858.2349837366492</v>
      </c>
    </row>
    <row r="27" spans="2:25" x14ac:dyDescent="0.35">
      <c r="B27">
        <v>55</v>
      </c>
      <c r="C27" s="7">
        <v>3</v>
      </c>
      <c r="D27" s="12" t="s">
        <v>227</v>
      </c>
      <c r="E27" s="40">
        <v>3158.44</v>
      </c>
      <c r="F27" s="40">
        <f>INDEX('Revised 2021 Lockdown'!H$5:H$250,MATCH(B27,'Revised 2021 Lockdown'!B$5:B$250,0))</f>
        <v>3158.44</v>
      </c>
      <c r="G27" s="40">
        <f t="shared" si="3"/>
        <v>0</v>
      </c>
      <c r="H27" s="2">
        <v>1434990.18</v>
      </c>
      <c r="I27" s="2">
        <f>INDEX('Revised 2021 Lockdown'!E$5:E$250,MATCH(B27,'Revised 2021 Lockdown'!B$5:B$250,0))</f>
        <v>1434990.18</v>
      </c>
      <c r="J27" s="2">
        <f t="shared" si="4"/>
        <v>0</v>
      </c>
      <c r="K27" s="2">
        <v>217316.16</v>
      </c>
      <c r="L27" s="2">
        <f>INDEX('Revised 2021 Lockdown'!F$5:F$250,MATCH(B27,'Revised 2021 Lockdown'!B$5:B$250,0))</f>
        <v>217316.16</v>
      </c>
      <c r="M27" s="2">
        <f t="shared" si="5"/>
        <v>0</v>
      </c>
      <c r="N27" s="2">
        <v>1217674.02</v>
      </c>
      <c r="O27" s="34">
        <f>INDEX('Revised 2021 Lockdown'!G$5:G$250,MATCH(B27,'Revised 2021 Lockdown'!B$5:B$250,0))</f>
        <v>1217674.02</v>
      </c>
      <c r="P27" s="2">
        <f t="shared" si="6"/>
        <v>0</v>
      </c>
      <c r="Q27" s="33">
        <f t="shared" si="1"/>
        <v>385.53020478464055</v>
      </c>
      <c r="R27">
        <v>272</v>
      </c>
      <c r="S27" s="67">
        <f t="shared" si="2"/>
        <v>45199</v>
      </c>
      <c r="T27" s="43">
        <f t="shared" si="7"/>
        <v>907417.351890411</v>
      </c>
      <c r="U27" s="43">
        <f t="shared" si="8"/>
        <v>907417.351890411</v>
      </c>
      <c r="V27" s="43">
        <f t="shared" si="9"/>
        <v>506737.13610079221</v>
      </c>
      <c r="X27" s="43">
        <v>506179.28281238634</v>
      </c>
      <c r="Y27" s="2">
        <f t="shared" si="10"/>
        <v>557.8532884058659</v>
      </c>
    </row>
    <row r="28" spans="2:25" x14ac:dyDescent="0.35">
      <c r="B28">
        <v>103</v>
      </c>
      <c r="C28" s="7">
        <v>3</v>
      </c>
      <c r="D28" s="12" t="s">
        <v>228</v>
      </c>
      <c r="E28" s="40">
        <v>3704.3299999999995</v>
      </c>
      <c r="F28" s="40">
        <f>INDEX('Revised 2021 Lockdown'!H$5:H$250,MATCH(B28,'Revised 2021 Lockdown'!B$5:B$250,0))</f>
        <v>3704.3299999999995</v>
      </c>
      <c r="G28" s="40">
        <f t="shared" si="3"/>
        <v>0</v>
      </c>
      <c r="H28" s="2">
        <v>1882859.76</v>
      </c>
      <c r="I28" s="2">
        <f>INDEX('Revised 2021 Lockdown'!E$5:E$250,MATCH(B28,'Revised 2021 Lockdown'!B$5:B$250,0))</f>
        <v>1882859.76</v>
      </c>
      <c r="J28" s="2">
        <f t="shared" si="4"/>
        <v>0</v>
      </c>
      <c r="K28" s="2">
        <v>722298.07999999984</v>
      </c>
      <c r="L28" s="2">
        <f>INDEX('Revised 2021 Lockdown'!F$5:F$250,MATCH(B28,'Revised 2021 Lockdown'!B$5:B$250,0))</f>
        <v>722298.07999999984</v>
      </c>
      <c r="M28" s="2">
        <f t="shared" si="5"/>
        <v>0</v>
      </c>
      <c r="N28" s="2">
        <v>1160561.6800000002</v>
      </c>
      <c r="O28" s="34">
        <f>INDEX('Revised 2021 Lockdown'!G$5:G$250,MATCH(B28,'Revised 2021 Lockdown'!B$5:B$250,0))</f>
        <v>1160561.6800000002</v>
      </c>
      <c r="P28" s="2">
        <f t="shared" si="6"/>
        <v>0</v>
      </c>
      <c r="Q28" s="33">
        <f t="shared" si="1"/>
        <v>313.29867479409239</v>
      </c>
      <c r="R28">
        <v>181</v>
      </c>
      <c r="S28" s="67">
        <f t="shared" si="2"/>
        <v>45108</v>
      </c>
      <c r="T28" s="43">
        <f t="shared" si="7"/>
        <v>575511.40843835624</v>
      </c>
      <c r="U28" s="43">
        <f t="shared" si="8"/>
        <v>575511.40843835624</v>
      </c>
      <c r="V28" s="43">
        <f t="shared" si="9"/>
        <v>321387.95042637282</v>
      </c>
      <c r="X28" s="43">
        <v>321034.1430729609</v>
      </c>
      <c r="Y28" s="2">
        <f t="shared" si="10"/>
        <v>353.80735341191757</v>
      </c>
    </row>
    <row r="29" spans="2:25" x14ac:dyDescent="0.35">
      <c r="B29">
        <v>123</v>
      </c>
      <c r="C29" s="7">
        <v>3</v>
      </c>
      <c r="D29" s="12" t="s">
        <v>39</v>
      </c>
      <c r="E29" s="40">
        <v>6734.17</v>
      </c>
      <c r="F29" s="40">
        <f>INDEX('Revised 2021 Lockdown'!H$5:H$250,MATCH(B29,'Revised 2021 Lockdown'!B$5:B$250,0))</f>
        <v>6734.17</v>
      </c>
      <c r="G29" s="40">
        <f t="shared" si="3"/>
        <v>0</v>
      </c>
      <c r="H29" s="2">
        <v>3019809.9</v>
      </c>
      <c r="I29" s="2">
        <f>INDEX('Revised 2021 Lockdown'!E$5:E$250,MATCH(B29,'Revised 2021 Lockdown'!B$5:B$250,0))</f>
        <v>3019809.9</v>
      </c>
      <c r="J29" s="2">
        <f t="shared" si="4"/>
        <v>0</v>
      </c>
      <c r="K29" s="2">
        <v>613594.22</v>
      </c>
      <c r="L29" s="2">
        <f>INDEX('Revised 2021 Lockdown'!F$5:F$250,MATCH(B29,'Revised 2021 Lockdown'!B$5:B$250,0))</f>
        <v>613594.22</v>
      </c>
      <c r="M29" s="2">
        <f t="shared" si="5"/>
        <v>0</v>
      </c>
      <c r="N29" s="2">
        <v>2406215.6799999997</v>
      </c>
      <c r="O29" s="34">
        <f>INDEX('Revised 2021 Lockdown'!G$5:G$250,MATCH(B29,'Revised 2021 Lockdown'!B$5:B$250,0))</f>
        <v>2406215.6799999997</v>
      </c>
      <c r="P29" s="2">
        <f t="shared" si="6"/>
        <v>0</v>
      </c>
      <c r="Q29" s="33">
        <f t="shared" si="1"/>
        <v>357.31436539321101</v>
      </c>
      <c r="R29">
        <v>365</v>
      </c>
      <c r="S29" s="67" t="str">
        <f t="shared" si="2"/>
        <v>-</v>
      </c>
      <c r="T29" s="43">
        <f t="shared" si="7"/>
        <v>2406215.6799999997</v>
      </c>
      <c r="U29" s="43">
        <f t="shared" si="8"/>
        <v>2406215.6799999997</v>
      </c>
      <c r="V29" s="43">
        <f t="shared" si="9"/>
        <v>1343724.4063978153</v>
      </c>
      <c r="X29" s="43">
        <v>1342245.1363277587</v>
      </c>
      <c r="Y29" s="2">
        <f t="shared" si="10"/>
        <v>1479.2700700566638</v>
      </c>
    </row>
    <row r="30" spans="2:25" x14ac:dyDescent="0.35">
      <c r="B30">
        <v>179</v>
      </c>
      <c r="C30" s="7">
        <v>3</v>
      </c>
      <c r="D30" s="12" t="s">
        <v>40</v>
      </c>
      <c r="E30" s="40">
        <v>5299.9</v>
      </c>
      <c r="F30" s="40">
        <f>INDEX('Revised 2021 Lockdown'!H$5:H$250,MATCH(B30,'Revised 2021 Lockdown'!B$5:B$250,0))</f>
        <v>5299.9</v>
      </c>
      <c r="G30" s="40">
        <f t="shared" si="3"/>
        <v>0</v>
      </c>
      <c r="H30" s="2">
        <v>3204155.18</v>
      </c>
      <c r="I30" s="2">
        <f>INDEX('Revised 2021 Lockdown'!E$5:E$250,MATCH(B30,'Revised 2021 Lockdown'!B$5:B$250,0))</f>
        <v>3204155.18</v>
      </c>
      <c r="J30" s="2">
        <f t="shared" si="4"/>
        <v>0</v>
      </c>
      <c r="K30" s="2">
        <v>16987.400000000001</v>
      </c>
      <c r="L30" s="2">
        <f>INDEX('Revised 2021 Lockdown'!F$5:F$250,MATCH(B30,'Revised 2021 Lockdown'!B$5:B$250,0))</f>
        <v>16987.400000000001</v>
      </c>
      <c r="M30" s="2">
        <f t="shared" si="5"/>
        <v>0</v>
      </c>
      <c r="N30" s="2">
        <v>3187167.7800000003</v>
      </c>
      <c r="O30" s="34">
        <f>INDEX('Revised 2021 Lockdown'!G$5:G$250,MATCH(B30,'Revised 2021 Lockdown'!B$5:B$250,0))</f>
        <v>3187167.7800000003</v>
      </c>
      <c r="P30" s="2">
        <f t="shared" si="6"/>
        <v>0</v>
      </c>
      <c r="Q30" s="33">
        <f t="shared" si="1"/>
        <v>601.36375780675121</v>
      </c>
      <c r="R30">
        <v>365</v>
      </c>
      <c r="S30" s="67" t="str">
        <f t="shared" si="2"/>
        <v>-</v>
      </c>
      <c r="T30" s="43">
        <f t="shared" si="7"/>
        <v>3187167.7800000003</v>
      </c>
      <c r="U30" s="43">
        <f t="shared" si="8"/>
        <v>3187167.7800000003</v>
      </c>
      <c r="V30" s="43">
        <f t="shared" si="9"/>
        <v>1779838.427979467</v>
      </c>
      <c r="X30" s="43">
        <v>1777879.0517089227</v>
      </c>
      <c r="Y30" s="2">
        <f t="shared" si="10"/>
        <v>1959.3762705442496</v>
      </c>
    </row>
    <row r="31" spans="2:25" x14ac:dyDescent="0.35">
      <c r="B31">
        <v>293</v>
      </c>
      <c r="C31" s="7">
        <v>3</v>
      </c>
      <c r="D31" s="12" t="s">
        <v>229</v>
      </c>
      <c r="E31" s="40">
        <v>6294.8400000000011</v>
      </c>
      <c r="F31" s="40">
        <f>INDEX('Revised 2021 Lockdown'!H$5:H$250,MATCH(B31,'Revised 2021 Lockdown'!B$5:B$250,0))</f>
        <v>6294.8400000000011</v>
      </c>
      <c r="G31" s="40">
        <f t="shared" si="3"/>
        <v>0</v>
      </c>
      <c r="H31" s="2">
        <v>3660757.3</v>
      </c>
      <c r="I31" s="2">
        <f>INDEX('Revised 2021 Lockdown'!E$5:E$250,MATCH(B31,'Revised 2021 Lockdown'!B$5:B$250,0))</f>
        <v>3660757.3</v>
      </c>
      <c r="J31" s="2">
        <f t="shared" si="4"/>
        <v>0</v>
      </c>
      <c r="K31" s="2">
        <v>1465119.84</v>
      </c>
      <c r="L31" s="2">
        <f>INDEX('Revised 2021 Lockdown'!F$5:F$250,MATCH(B31,'Revised 2021 Lockdown'!B$5:B$250,0))</f>
        <v>1465119.84</v>
      </c>
      <c r="M31" s="2">
        <f t="shared" si="5"/>
        <v>0</v>
      </c>
      <c r="N31" s="2">
        <v>2195637.46</v>
      </c>
      <c r="O31" s="34">
        <f>INDEX('Revised 2021 Lockdown'!G$5:G$250,MATCH(B31,'Revised 2021 Lockdown'!B$5:B$250,0))</f>
        <v>2195637.46</v>
      </c>
      <c r="P31" s="2">
        <f t="shared" si="6"/>
        <v>0</v>
      </c>
      <c r="Q31" s="33">
        <f t="shared" si="1"/>
        <v>348.79956599373446</v>
      </c>
      <c r="R31">
        <v>365</v>
      </c>
      <c r="S31" s="67" t="str">
        <f t="shared" si="2"/>
        <v>-</v>
      </c>
      <c r="T31" s="43">
        <f t="shared" si="7"/>
        <v>2195637.46</v>
      </c>
      <c r="U31" s="43">
        <f t="shared" si="8"/>
        <v>2195637.46</v>
      </c>
      <c r="V31" s="43">
        <f t="shared" si="9"/>
        <v>1226129.3395791135</v>
      </c>
      <c r="X31" s="43">
        <v>1224779.5267563188</v>
      </c>
      <c r="Y31" s="2">
        <f t="shared" si="10"/>
        <v>1349.8128227947745</v>
      </c>
    </row>
    <row r="32" spans="2:25" x14ac:dyDescent="0.35">
      <c r="B32">
        <v>12</v>
      </c>
      <c r="C32" s="7">
        <v>4</v>
      </c>
      <c r="D32" s="12" t="s">
        <v>230</v>
      </c>
      <c r="E32" s="40">
        <v>6048.03</v>
      </c>
      <c r="F32" s="40">
        <f>INDEX('Revised 2021 Lockdown'!H$5:H$250,MATCH(B32,'Revised 2021 Lockdown'!B$5:B$250,0))</f>
        <v>6048.03</v>
      </c>
      <c r="G32" s="40">
        <f t="shared" si="3"/>
        <v>0</v>
      </c>
      <c r="H32" s="2">
        <v>5173372.76</v>
      </c>
      <c r="I32" s="2">
        <f>INDEX('Revised 2021 Lockdown'!E$5:E$250,MATCH(B32,'Revised 2021 Lockdown'!B$5:B$250,0))</f>
        <v>5173372.76</v>
      </c>
      <c r="J32" s="2">
        <f t="shared" si="4"/>
        <v>0</v>
      </c>
      <c r="K32" s="2">
        <v>1376037.5499999998</v>
      </c>
      <c r="L32" s="2">
        <f>INDEX('Revised 2021 Lockdown'!F$5:F$250,MATCH(B32,'Revised 2021 Lockdown'!B$5:B$250,0))</f>
        <v>1376037.5499999998</v>
      </c>
      <c r="M32" s="2">
        <f t="shared" si="5"/>
        <v>0</v>
      </c>
      <c r="N32" s="2">
        <v>3797335.21</v>
      </c>
      <c r="O32" s="34">
        <f>INDEX('Revised 2021 Lockdown'!G$5:G$250,MATCH(B32,'Revised 2021 Lockdown'!B$5:B$250,0))</f>
        <v>3797335.21</v>
      </c>
      <c r="P32" s="2">
        <f t="shared" si="6"/>
        <v>0</v>
      </c>
      <c r="Q32" s="33">
        <f t="shared" si="1"/>
        <v>627.86315709412816</v>
      </c>
      <c r="R32">
        <v>365</v>
      </c>
      <c r="S32" s="67" t="str">
        <f t="shared" si="2"/>
        <v>-</v>
      </c>
      <c r="T32" s="43">
        <f t="shared" si="7"/>
        <v>3797335.2100000004</v>
      </c>
      <c r="U32" s="43">
        <f t="shared" si="8"/>
        <v>3797335.2100000004</v>
      </c>
      <c r="V32" s="43">
        <f t="shared" si="9"/>
        <v>2120579.6485171164</v>
      </c>
      <c r="X32" s="43">
        <v>2118245.1593984496</v>
      </c>
      <c r="Y32" s="2">
        <f t="shared" si="10"/>
        <v>2334.4891186668538</v>
      </c>
    </row>
    <row r="33" spans="2:25" x14ac:dyDescent="0.35">
      <c r="B33">
        <v>21</v>
      </c>
      <c r="C33" s="7">
        <v>4</v>
      </c>
      <c r="D33" s="12" t="s">
        <v>41</v>
      </c>
      <c r="E33" s="40">
        <v>5438.3499999999995</v>
      </c>
      <c r="F33" s="40">
        <f>INDEX('Revised 2021 Lockdown'!H$5:H$250,MATCH(B33,'Revised 2021 Lockdown'!B$5:B$250,0))</f>
        <v>5438.3499999999985</v>
      </c>
      <c r="G33" s="40">
        <f t="shared" si="3"/>
        <v>0</v>
      </c>
      <c r="H33" s="2">
        <v>4467483.92</v>
      </c>
      <c r="I33" s="2">
        <f>INDEX('Revised 2021 Lockdown'!E$5:E$250,MATCH(B33,'Revised 2021 Lockdown'!B$5:B$250,0))</f>
        <v>4463589.63</v>
      </c>
      <c r="J33" s="2">
        <f t="shared" si="4"/>
        <v>-3894.2900000000373</v>
      </c>
      <c r="K33" s="2">
        <v>1108723.19</v>
      </c>
      <c r="L33" s="2">
        <f>INDEX('Revised 2021 Lockdown'!F$5:F$250,MATCH(B33,'Revised 2021 Lockdown'!B$5:B$250,0))</f>
        <v>1108723.19</v>
      </c>
      <c r="M33" s="2">
        <f t="shared" si="5"/>
        <v>0</v>
      </c>
      <c r="N33" s="2">
        <v>3358760.73</v>
      </c>
      <c r="O33" s="34">
        <f>INDEX('Revised 2021 Lockdown'!G$5:G$250,MATCH(B33,'Revised 2021 Lockdown'!B$5:B$250,0))</f>
        <v>3354866.44</v>
      </c>
      <c r="P33" s="2">
        <f t="shared" si="6"/>
        <v>-3894.2900000000373</v>
      </c>
      <c r="Q33" s="33">
        <f t="shared" si="1"/>
        <v>617.60657736261919</v>
      </c>
      <c r="R33">
        <v>365</v>
      </c>
      <c r="S33" s="67" t="str">
        <f t="shared" si="2"/>
        <v>-</v>
      </c>
      <c r="T33" s="43">
        <f t="shared" si="7"/>
        <v>3358760.73</v>
      </c>
      <c r="U33" s="43">
        <f t="shared" si="8"/>
        <v>3354866.44</v>
      </c>
      <c r="V33" s="43">
        <f t="shared" si="9"/>
        <v>1873487.8810335707</v>
      </c>
      <c r="X33" s="43">
        <v>1873597.7374776199</v>
      </c>
      <c r="Y33" s="2">
        <f t="shared" si="10"/>
        <v>-109.85644404916093</v>
      </c>
    </row>
    <row r="34" spans="2:25" x14ac:dyDescent="0.35">
      <c r="B34">
        <v>34</v>
      </c>
      <c r="C34" s="7">
        <v>4</v>
      </c>
      <c r="D34" s="12" t="s">
        <v>42</v>
      </c>
      <c r="E34" s="40">
        <v>4310.08</v>
      </c>
      <c r="F34" s="40">
        <f>INDEX('Revised 2021 Lockdown'!H$5:H$250,MATCH(B34,'Revised 2021 Lockdown'!B$5:B$250,0))</f>
        <v>4310.08</v>
      </c>
      <c r="G34" s="40">
        <f t="shared" si="3"/>
        <v>0</v>
      </c>
      <c r="H34" s="2">
        <v>2261735.73</v>
      </c>
      <c r="I34" s="2">
        <f>INDEX('Revised 2021 Lockdown'!E$5:E$250,MATCH(B34,'Revised 2021 Lockdown'!B$5:B$250,0))</f>
        <v>2261735.73</v>
      </c>
      <c r="J34" s="2">
        <f t="shared" si="4"/>
        <v>0</v>
      </c>
      <c r="K34" s="2">
        <v>921612.77999999991</v>
      </c>
      <c r="L34" s="2">
        <f>INDEX('Revised 2021 Lockdown'!F$5:F$250,MATCH(B34,'Revised 2021 Lockdown'!B$5:B$250,0))</f>
        <v>921612.77999999991</v>
      </c>
      <c r="M34" s="2">
        <f t="shared" si="5"/>
        <v>0</v>
      </c>
      <c r="N34" s="2">
        <v>1340122.9500000002</v>
      </c>
      <c r="O34" s="34">
        <f>INDEX('Revised 2021 Lockdown'!G$5:G$250,MATCH(B34,'Revised 2021 Lockdown'!B$5:B$250,0))</f>
        <v>1340122.9500000002</v>
      </c>
      <c r="P34" s="2">
        <f t="shared" si="6"/>
        <v>0</v>
      </c>
      <c r="Q34" s="33">
        <f t="shared" si="1"/>
        <v>310.92762779345168</v>
      </c>
      <c r="R34">
        <v>365</v>
      </c>
      <c r="S34" s="67" t="str">
        <f t="shared" si="2"/>
        <v>-</v>
      </c>
      <c r="T34" s="43">
        <f t="shared" si="7"/>
        <v>1340122.9500000002</v>
      </c>
      <c r="U34" s="43">
        <f t="shared" si="8"/>
        <v>1340122.9500000002</v>
      </c>
      <c r="V34" s="43">
        <f t="shared" si="9"/>
        <v>748376.76873955026</v>
      </c>
      <c r="X34" s="43">
        <v>747552.90087657829</v>
      </c>
      <c r="Y34" s="2">
        <f t="shared" si="10"/>
        <v>823.86786297196522</v>
      </c>
    </row>
    <row r="35" spans="2:25" x14ac:dyDescent="0.35">
      <c r="B35">
        <v>87</v>
      </c>
      <c r="C35" s="7">
        <v>4</v>
      </c>
      <c r="D35" s="12" t="s">
        <v>43</v>
      </c>
      <c r="E35" s="40">
        <v>11249.39</v>
      </c>
      <c r="F35" s="40">
        <f>INDEX('Revised 2021 Lockdown'!H$5:H$250,MATCH(B35,'Revised 2021 Lockdown'!B$5:B$250,0))</f>
        <v>11249.39</v>
      </c>
      <c r="G35" s="40">
        <f t="shared" si="3"/>
        <v>0</v>
      </c>
      <c r="H35" s="2">
        <v>5666267.4500000002</v>
      </c>
      <c r="I35" s="2">
        <f>INDEX('Revised 2021 Lockdown'!E$5:E$250,MATCH(B35,'Revised 2021 Lockdown'!B$5:B$250,0))</f>
        <v>5666085.3600000003</v>
      </c>
      <c r="J35" s="2">
        <f t="shared" si="4"/>
        <v>-182.08999999985099</v>
      </c>
      <c r="K35" s="2">
        <v>1812904.22</v>
      </c>
      <c r="L35" s="2">
        <f>INDEX('Revised 2021 Lockdown'!F$5:F$250,MATCH(B35,'Revised 2021 Lockdown'!B$5:B$250,0))</f>
        <v>1812904.22</v>
      </c>
      <c r="M35" s="2">
        <f t="shared" si="5"/>
        <v>0</v>
      </c>
      <c r="N35" s="2">
        <v>3853363.2300000004</v>
      </c>
      <c r="O35" s="34">
        <f>INDEX('Revised 2021 Lockdown'!G$5:G$250,MATCH(B35,'Revised 2021 Lockdown'!B$5:B$250,0))</f>
        <v>3853181.1400000006</v>
      </c>
      <c r="P35" s="2">
        <f t="shared" si="6"/>
        <v>-182.08999999985099</v>
      </c>
      <c r="Q35" s="33">
        <f t="shared" si="1"/>
        <v>342.53974926640473</v>
      </c>
      <c r="R35">
        <v>365</v>
      </c>
      <c r="S35" s="67" t="str">
        <f t="shared" si="2"/>
        <v>-</v>
      </c>
      <c r="T35" s="43">
        <f t="shared" si="7"/>
        <v>3853363.23</v>
      </c>
      <c r="U35" s="43">
        <f t="shared" si="8"/>
        <v>3853181.1400000006</v>
      </c>
      <c r="V35" s="43">
        <f t="shared" si="9"/>
        <v>2151766.1875138967</v>
      </c>
      <c r="X35" s="43">
        <v>2149498.9401663789</v>
      </c>
      <c r="Y35" s="2">
        <f t="shared" si="10"/>
        <v>2267.2473475178704</v>
      </c>
    </row>
    <row r="36" spans="2:25" x14ac:dyDescent="0.35">
      <c r="B36">
        <v>88</v>
      </c>
      <c r="C36" s="7">
        <v>4</v>
      </c>
      <c r="D36" s="12" t="s">
        <v>231</v>
      </c>
      <c r="E36" s="40">
        <v>5380.82</v>
      </c>
      <c r="F36" s="40">
        <f>INDEX('Revised 2021 Lockdown'!H$5:H$250,MATCH(B36,'Revised 2021 Lockdown'!B$5:B$250,0))</f>
        <v>5380.82</v>
      </c>
      <c r="G36" s="40">
        <f t="shared" si="3"/>
        <v>0</v>
      </c>
      <c r="H36" s="2">
        <v>3307471.28</v>
      </c>
      <c r="I36" s="2">
        <f>INDEX('Revised 2021 Lockdown'!E$5:E$250,MATCH(B36,'Revised 2021 Lockdown'!B$5:B$250,0))</f>
        <v>3307471.28</v>
      </c>
      <c r="J36" s="2">
        <f t="shared" si="4"/>
        <v>0</v>
      </c>
      <c r="K36" s="2">
        <v>1048910.48</v>
      </c>
      <c r="L36" s="2">
        <f>INDEX('Revised 2021 Lockdown'!F$5:F$250,MATCH(B36,'Revised 2021 Lockdown'!B$5:B$250,0))</f>
        <v>1048910.48</v>
      </c>
      <c r="M36" s="2">
        <f t="shared" si="5"/>
        <v>0</v>
      </c>
      <c r="N36" s="2">
        <v>2258560.7999999998</v>
      </c>
      <c r="O36" s="34">
        <f>INDEX('Revised 2021 Lockdown'!G$5:G$250,MATCH(B36,'Revised 2021 Lockdown'!B$5:B$250,0))</f>
        <v>2258560.7999999998</v>
      </c>
      <c r="P36" s="2">
        <f t="shared" si="6"/>
        <v>0</v>
      </c>
      <c r="Q36" s="33">
        <f t="shared" si="1"/>
        <v>419.74286447047103</v>
      </c>
      <c r="R36">
        <v>365</v>
      </c>
      <c r="S36" s="67" t="str">
        <f t="shared" si="2"/>
        <v>-</v>
      </c>
      <c r="T36" s="43">
        <f t="shared" si="7"/>
        <v>2258560.7999999998</v>
      </c>
      <c r="U36" s="43">
        <f t="shared" si="8"/>
        <v>2258560.7999999998</v>
      </c>
      <c r="V36" s="43">
        <f t="shared" si="9"/>
        <v>1261268.1795396558</v>
      </c>
      <c r="X36" s="43">
        <v>1259879.6833127327</v>
      </c>
      <c r="Y36" s="2">
        <f t="shared" si="10"/>
        <v>1388.4962269230746</v>
      </c>
    </row>
    <row r="37" spans="2:25" x14ac:dyDescent="0.35">
      <c r="B37">
        <v>89</v>
      </c>
      <c r="C37" s="7">
        <v>4</v>
      </c>
      <c r="D37" s="12" t="s">
        <v>44</v>
      </c>
      <c r="E37" s="40">
        <v>5688.74</v>
      </c>
      <c r="F37" s="40">
        <f>INDEX('Revised 2021 Lockdown'!H$5:H$250,MATCH(B37,'Revised 2021 Lockdown'!B$5:B$250,0))</f>
        <v>5688.7400000000016</v>
      </c>
      <c r="G37" s="40">
        <f t="shared" si="3"/>
        <v>0</v>
      </c>
      <c r="H37" s="2">
        <v>5351362.38</v>
      </c>
      <c r="I37" s="2">
        <f>INDEX('Revised 2021 Lockdown'!E$5:E$250,MATCH(B37,'Revised 2021 Lockdown'!B$5:B$250,0))</f>
        <v>5570253.2800000003</v>
      </c>
      <c r="J37" s="2">
        <f t="shared" si="4"/>
        <v>218890.90000000037</v>
      </c>
      <c r="K37" s="2">
        <v>1193245.8599999999</v>
      </c>
      <c r="L37" s="2">
        <f>INDEX('Revised 2021 Lockdown'!F$5:F$250,MATCH(B37,'Revised 2021 Lockdown'!B$5:B$250,0))</f>
        <v>1193245.8600000001</v>
      </c>
      <c r="M37" s="2">
        <f t="shared" si="5"/>
        <v>0</v>
      </c>
      <c r="N37" s="2">
        <v>4158116.52</v>
      </c>
      <c r="O37" s="34">
        <f>INDEX('Revised 2021 Lockdown'!G$5:G$250,MATCH(B37,'Revised 2021 Lockdown'!B$5:B$250,0))</f>
        <v>4377007.42</v>
      </c>
      <c r="P37" s="2">
        <f t="shared" si="6"/>
        <v>218890.89999999991</v>
      </c>
      <c r="Q37" s="33">
        <f t="shared" si="1"/>
        <v>730.93804955051564</v>
      </c>
      <c r="R37">
        <v>365</v>
      </c>
      <c r="S37" s="67" t="str">
        <f t="shared" si="2"/>
        <v>-</v>
      </c>
      <c r="T37" s="43">
        <f t="shared" si="7"/>
        <v>4158116.52</v>
      </c>
      <c r="U37" s="43">
        <f t="shared" si="8"/>
        <v>4377007.42</v>
      </c>
      <c r="V37" s="43">
        <f t="shared" si="9"/>
        <v>2444291.1523369071</v>
      </c>
      <c r="X37" s="43">
        <v>2319497.6749773761</v>
      </c>
      <c r="Y37" s="2">
        <f t="shared" si="10"/>
        <v>124793.47735953098</v>
      </c>
    </row>
    <row r="38" spans="2:25" x14ac:dyDescent="0.35">
      <c r="B38">
        <v>143</v>
      </c>
      <c r="C38" s="7">
        <v>4</v>
      </c>
      <c r="D38" s="12" t="s">
        <v>45</v>
      </c>
      <c r="E38" s="40">
        <v>2906.48</v>
      </c>
      <c r="F38" s="40">
        <f>INDEX('Revised 2021 Lockdown'!H$5:H$250,MATCH(B38,'Revised 2021 Lockdown'!B$5:B$250,0))</f>
        <v>2906.48</v>
      </c>
      <c r="G38" s="40">
        <f t="shared" si="3"/>
        <v>0</v>
      </c>
      <c r="H38" s="2">
        <v>1081903.3700000001</v>
      </c>
      <c r="I38" s="2">
        <f>INDEX('Revised 2021 Lockdown'!E$5:E$250,MATCH(B38,'Revised 2021 Lockdown'!B$5:B$250,0))</f>
        <v>1081903.3700000001</v>
      </c>
      <c r="J38" s="2">
        <f t="shared" si="4"/>
        <v>0</v>
      </c>
      <c r="K38" s="2">
        <v>780052.83</v>
      </c>
      <c r="L38" s="2">
        <f>INDEX('Revised 2021 Lockdown'!F$5:F$250,MATCH(B38,'Revised 2021 Lockdown'!B$5:B$250,0))</f>
        <v>780052.83</v>
      </c>
      <c r="M38" s="2">
        <f t="shared" si="5"/>
        <v>0</v>
      </c>
      <c r="N38" s="2">
        <v>301850.54000000015</v>
      </c>
      <c r="O38" s="34">
        <f>INDEX('Revised 2021 Lockdown'!G$5:G$250,MATCH(B38,'Revised 2021 Lockdown'!B$5:B$250,0))</f>
        <v>301850.54000000015</v>
      </c>
      <c r="P38" s="2">
        <f t="shared" si="6"/>
        <v>0</v>
      </c>
      <c r="Q38" s="33">
        <f t="shared" si="1"/>
        <v>103.85433238831857</v>
      </c>
      <c r="R38">
        <v>365</v>
      </c>
      <c r="S38" s="67" t="str">
        <f t="shared" si="2"/>
        <v>-</v>
      </c>
      <c r="T38" s="43">
        <f t="shared" si="7"/>
        <v>301850.54000000015</v>
      </c>
      <c r="U38" s="43">
        <f t="shared" si="8"/>
        <v>301850.54000000015</v>
      </c>
      <c r="V38" s="43">
        <f t="shared" si="9"/>
        <v>168565.07962011133</v>
      </c>
      <c r="X38" s="43">
        <v>168379.5108561955</v>
      </c>
      <c r="Y38" s="2">
        <f t="shared" si="10"/>
        <v>185.56876391582773</v>
      </c>
    </row>
    <row r="39" spans="2:25" x14ac:dyDescent="0.35">
      <c r="B39">
        <v>183</v>
      </c>
      <c r="C39" s="7">
        <v>4</v>
      </c>
      <c r="D39" s="12" t="s">
        <v>46</v>
      </c>
      <c r="E39" s="40">
        <v>12436.082400000001</v>
      </c>
      <c r="F39" s="40">
        <f>INDEX('Revised 2021 Lockdown'!H$5:H$250,MATCH(B39,'Revised 2021 Lockdown'!B$5:B$250,0))</f>
        <v>12436.082400000001</v>
      </c>
      <c r="G39" s="40">
        <f t="shared" si="3"/>
        <v>0</v>
      </c>
      <c r="H39" s="2">
        <v>7443477.4699999997</v>
      </c>
      <c r="I39" s="2">
        <f>INDEX('Revised 2021 Lockdown'!E$5:E$250,MATCH(B39,'Revised 2021 Lockdown'!B$5:B$250,0))</f>
        <v>7443477.4699999997</v>
      </c>
      <c r="J39" s="2">
        <f t="shared" si="4"/>
        <v>0</v>
      </c>
      <c r="K39" s="2">
        <v>830619.73</v>
      </c>
      <c r="L39" s="2">
        <f>INDEX('Revised 2021 Lockdown'!F$5:F$250,MATCH(B39,'Revised 2021 Lockdown'!B$5:B$250,0))</f>
        <v>830619.73</v>
      </c>
      <c r="M39" s="2">
        <f t="shared" si="5"/>
        <v>0</v>
      </c>
      <c r="N39" s="2">
        <v>6612857.7400000002</v>
      </c>
      <c r="O39" s="34">
        <f>INDEX('Revised 2021 Lockdown'!G$5:G$250,MATCH(B39,'Revised 2021 Lockdown'!B$5:B$250,0))</f>
        <v>6612857.7400000002</v>
      </c>
      <c r="P39" s="2">
        <f t="shared" si="6"/>
        <v>0</v>
      </c>
      <c r="Q39" s="33">
        <f t="shared" si="1"/>
        <v>531.74766194858921</v>
      </c>
      <c r="R39">
        <v>365</v>
      </c>
      <c r="S39" s="67" t="str">
        <f t="shared" si="2"/>
        <v>-</v>
      </c>
      <c r="T39" s="43">
        <f t="shared" si="7"/>
        <v>6612857.7399999993</v>
      </c>
      <c r="U39" s="43">
        <f t="shared" si="8"/>
        <v>6612857.7399999993</v>
      </c>
      <c r="V39" s="43">
        <f t="shared" si="9"/>
        <v>3692876.9167004596</v>
      </c>
      <c r="X39" s="43">
        <v>3688811.5277938736</v>
      </c>
      <c r="Y39" s="2">
        <f t="shared" si="10"/>
        <v>4065.3889065859839</v>
      </c>
    </row>
    <row r="40" spans="2:25" x14ac:dyDescent="0.35">
      <c r="B40">
        <v>186</v>
      </c>
      <c r="C40" s="7">
        <v>4</v>
      </c>
      <c r="D40" s="12" t="s">
        <v>47</v>
      </c>
      <c r="E40" s="40">
        <v>9865.7900000000009</v>
      </c>
      <c r="F40" s="40">
        <f>INDEX('Revised 2021 Lockdown'!H$5:H$250,MATCH(B40,'Revised 2021 Lockdown'!B$5:B$250,0))</f>
        <v>9865.7900000000009</v>
      </c>
      <c r="G40" s="40">
        <f t="shared" si="3"/>
        <v>0</v>
      </c>
      <c r="H40" s="2">
        <v>9340767.2400000002</v>
      </c>
      <c r="I40" s="2">
        <f>INDEX('Revised 2021 Lockdown'!E$5:E$250,MATCH(B40,'Revised 2021 Lockdown'!B$5:B$250,0))</f>
        <v>9350813.0099999998</v>
      </c>
      <c r="J40" s="2">
        <f t="shared" si="4"/>
        <v>10045.769999999553</v>
      </c>
      <c r="K40" s="2">
        <v>2557234.56</v>
      </c>
      <c r="L40" s="2">
        <f>INDEX('Revised 2021 Lockdown'!F$5:F$250,MATCH(B40,'Revised 2021 Lockdown'!B$5:B$250,0))</f>
        <v>2557234.56</v>
      </c>
      <c r="M40" s="2">
        <f t="shared" si="5"/>
        <v>0</v>
      </c>
      <c r="N40" s="2">
        <v>6783532.6799999997</v>
      </c>
      <c r="O40" s="34">
        <f>INDEX('Revised 2021 Lockdown'!G$5:G$250,MATCH(B40,'Revised 2021 Lockdown'!B$5:B$250,0))</f>
        <v>6793578.4499999993</v>
      </c>
      <c r="P40" s="2">
        <f t="shared" si="6"/>
        <v>10045.769999999553</v>
      </c>
      <c r="Q40" s="33">
        <f t="shared" si="1"/>
        <v>687.58129658141911</v>
      </c>
      <c r="R40">
        <v>365</v>
      </c>
      <c r="S40" s="67" t="str">
        <f t="shared" si="2"/>
        <v>-</v>
      </c>
      <c r="T40" s="43">
        <f t="shared" si="7"/>
        <v>6783532.6799999997</v>
      </c>
      <c r="U40" s="43">
        <f t="shared" si="8"/>
        <v>6793578.4499999983</v>
      </c>
      <c r="V40" s="43">
        <f t="shared" si="9"/>
        <v>3793798.3888639775</v>
      </c>
      <c r="X40" s="43">
        <v>3784018.1254451829</v>
      </c>
      <c r="Y40" s="2">
        <f t="shared" si="10"/>
        <v>9780.2634187946096</v>
      </c>
    </row>
    <row r="41" spans="2:25" x14ac:dyDescent="0.35">
      <c r="B41">
        <v>190</v>
      </c>
      <c r="C41" s="7">
        <v>4</v>
      </c>
      <c r="D41" s="12" t="s">
        <v>48</v>
      </c>
      <c r="E41" s="40">
        <v>3127.4500000000003</v>
      </c>
      <c r="F41" s="40">
        <f>INDEX('Revised 2021 Lockdown'!H$5:H$250,MATCH(B41,'Revised 2021 Lockdown'!B$5:B$250,0))</f>
        <v>3132.35</v>
      </c>
      <c r="G41" s="40">
        <f t="shared" si="3"/>
        <v>4.8999999999996362</v>
      </c>
      <c r="H41" s="2">
        <v>2633695.42</v>
      </c>
      <c r="I41" s="2">
        <f>INDEX('Revised 2021 Lockdown'!E$5:E$250,MATCH(B41,'Revised 2021 Lockdown'!B$5:B$250,0))</f>
        <v>2635089.2799999998</v>
      </c>
      <c r="J41" s="2">
        <f t="shared" si="4"/>
        <v>1393.8599999998696</v>
      </c>
      <c r="K41" s="2">
        <v>797103.2</v>
      </c>
      <c r="L41" s="2">
        <f>INDEX('Revised 2021 Lockdown'!F$5:F$250,MATCH(B41,'Revised 2021 Lockdown'!B$5:B$250,0))</f>
        <v>798327.3899999999</v>
      </c>
      <c r="M41" s="2">
        <f t="shared" si="5"/>
        <v>1224.1899999999441</v>
      </c>
      <c r="N41" s="2">
        <v>1836592.22</v>
      </c>
      <c r="O41" s="34">
        <f>INDEX('Revised 2021 Lockdown'!G$5:G$250,MATCH(B41,'Revised 2021 Lockdown'!B$5:B$250,0))</f>
        <v>1836761.89</v>
      </c>
      <c r="P41" s="2">
        <f t="shared" si="6"/>
        <v>169.66999999992549</v>
      </c>
      <c r="Q41" s="33">
        <f t="shared" si="1"/>
        <v>587.24910710003348</v>
      </c>
      <c r="R41">
        <v>365</v>
      </c>
      <c r="S41" s="67" t="str">
        <f t="shared" si="2"/>
        <v>-</v>
      </c>
      <c r="T41" s="43">
        <f t="shared" si="7"/>
        <v>1836592.22</v>
      </c>
      <c r="U41" s="43">
        <f t="shared" si="8"/>
        <v>1836761.8899999997</v>
      </c>
      <c r="V41" s="43">
        <f t="shared" si="9"/>
        <v>1025719.2656704736</v>
      </c>
      <c r="X41" s="43">
        <v>1024495.432891702</v>
      </c>
      <c r="Y41" s="2">
        <f t="shared" si="10"/>
        <v>1223.8327787715243</v>
      </c>
    </row>
    <row r="42" spans="2:25" x14ac:dyDescent="0.35">
      <c r="B42">
        <v>324</v>
      </c>
      <c r="C42" s="7">
        <v>4</v>
      </c>
      <c r="D42" s="12" t="s">
        <v>49</v>
      </c>
      <c r="E42" s="40">
        <v>7255.69</v>
      </c>
      <c r="F42" s="40">
        <f>INDEX('Revised 2021 Lockdown'!H$5:H$250,MATCH(B42,'Revised 2021 Lockdown'!B$5:B$250,0))</f>
        <v>7255.69</v>
      </c>
      <c r="G42" s="40">
        <f t="shared" si="3"/>
        <v>0</v>
      </c>
      <c r="H42" s="2">
        <v>5427830.5599999996</v>
      </c>
      <c r="I42" s="2">
        <f>INDEX('Revised 2021 Lockdown'!E$5:E$250,MATCH(B42,'Revised 2021 Lockdown'!B$5:B$250,0))</f>
        <v>5427830.5599999996</v>
      </c>
      <c r="J42" s="2">
        <f t="shared" si="4"/>
        <v>0</v>
      </c>
      <c r="K42" s="2">
        <v>1691010.1199999999</v>
      </c>
      <c r="L42" s="2">
        <f>INDEX('Revised 2021 Lockdown'!F$5:F$250,MATCH(B42,'Revised 2021 Lockdown'!B$5:B$250,0))</f>
        <v>1691010.1199999996</v>
      </c>
      <c r="M42" s="2">
        <f t="shared" si="5"/>
        <v>0</v>
      </c>
      <c r="N42" s="2">
        <v>3736820.4399999995</v>
      </c>
      <c r="O42" s="34">
        <f>INDEX('Revised 2021 Lockdown'!G$5:G$250,MATCH(B42,'Revised 2021 Lockdown'!B$5:B$250,0))</f>
        <v>3736820.44</v>
      </c>
      <c r="P42" s="2">
        <f t="shared" si="6"/>
        <v>0</v>
      </c>
      <c r="Q42" s="33">
        <f t="shared" si="1"/>
        <v>515.0193076054793</v>
      </c>
      <c r="R42">
        <v>365</v>
      </c>
      <c r="S42" s="67" t="str">
        <f t="shared" si="2"/>
        <v>-</v>
      </c>
      <c r="T42" s="43">
        <f t="shared" si="7"/>
        <v>3736820.44</v>
      </c>
      <c r="U42" s="43">
        <f t="shared" si="8"/>
        <v>3736820.44</v>
      </c>
      <c r="V42" s="43">
        <f t="shared" si="9"/>
        <v>2086785.8477068124</v>
      </c>
      <c r="X42" s="43">
        <v>2084488.5612748377</v>
      </c>
      <c r="Y42" s="2">
        <f t="shared" si="10"/>
        <v>2297.2864319747314</v>
      </c>
    </row>
    <row r="43" spans="2:25" x14ac:dyDescent="0.35">
      <c r="B43">
        <v>429</v>
      </c>
      <c r="C43" s="7">
        <v>4</v>
      </c>
      <c r="D43" s="12" t="s">
        <v>232</v>
      </c>
      <c r="E43" s="40">
        <v>4026.1830000000004</v>
      </c>
      <c r="F43" s="40">
        <f>INDEX('Revised 2021 Lockdown'!H$5:H$250,MATCH(B43,'Revised 2021 Lockdown'!B$5:B$250,0))</f>
        <v>4026.1830000000004</v>
      </c>
      <c r="G43" s="40">
        <f t="shared" si="3"/>
        <v>0</v>
      </c>
      <c r="H43" s="2">
        <v>1579663.4</v>
      </c>
      <c r="I43" s="2">
        <f>INDEX('Revised 2021 Lockdown'!E$5:E$250,MATCH(B43,'Revised 2021 Lockdown'!B$5:B$250,0))</f>
        <v>1579663.4</v>
      </c>
      <c r="J43" s="2">
        <f t="shared" si="4"/>
        <v>0</v>
      </c>
      <c r="K43" s="2">
        <v>627296.4</v>
      </c>
      <c r="L43" s="2">
        <f>INDEX('Revised 2021 Lockdown'!F$5:F$250,MATCH(B43,'Revised 2021 Lockdown'!B$5:B$250,0))</f>
        <v>627296.4</v>
      </c>
      <c r="M43" s="2">
        <f t="shared" si="5"/>
        <v>0</v>
      </c>
      <c r="N43" s="2">
        <v>952366.99999999988</v>
      </c>
      <c r="O43" s="34">
        <f>INDEX('Revised 2021 Lockdown'!G$5:G$250,MATCH(B43,'Revised 2021 Lockdown'!B$5:B$250,0))</f>
        <v>952366.99999999988</v>
      </c>
      <c r="P43" s="2">
        <f t="shared" si="6"/>
        <v>0</v>
      </c>
      <c r="Q43" s="33">
        <f t="shared" si="1"/>
        <v>236.54339606520611</v>
      </c>
      <c r="R43">
        <v>365</v>
      </c>
      <c r="S43" s="67" t="str">
        <f t="shared" si="2"/>
        <v>-</v>
      </c>
      <c r="T43" s="43">
        <f t="shared" si="7"/>
        <v>952366.99999999988</v>
      </c>
      <c r="U43" s="43">
        <f t="shared" si="8"/>
        <v>952366.99999999988</v>
      </c>
      <c r="V43" s="43">
        <f t="shared" si="9"/>
        <v>531838.76756545296</v>
      </c>
      <c r="X43" s="43">
        <v>531253.28056587954</v>
      </c>
      <c r="Y43" s="2">
        <f t="shared" si="10"/>
        <v>585.48699957341887</v>
      </c>
    </row>
    <row r="44" spans="2:25" x14ac:dyDescent="0.35">
      <c r="B44">
        <v>601</v>
      </c>
      <c r="C44" s="7">
        <v>4</v>
      </c>
      <c r="D44" s="12" t="s">
        <v>50</v>
      </c>
      <c r="E44" s="40">
        <v>5412.3700000000008</v>
      </c>
      <c r="F44" s="40">
        <f>INDEX('Revised 2021 Lockdown'!H$5:H$250,MATCH(B44,'Revised 2021 Lockdown'!B$5:B$250,0))</f>
        <v>5412.3700000000008</v>
      </c>
      <c r="G44" s="40">
        <f t="shared" si="3"/>
        <v>0</v>
      </c>
      <c r="H44" s="2">
        <v>4416000.53</v>
      </c>
      <c r="I44" s="2">
        <f>INDEX('Revised 2021 Lockdown'!E$5:E$250,MATCH(B44,'Revised 2021 Lockdown'!B$5:B$250,0))</f>
        <v>3312343.35</v>
      </c>
      <c r="J44" s="2">
        <f t="shared" si="4"/>
        <v>-1103657.1800000002</v>
      </c>
      <c r="K44" s="2">
        <v>1001311.06</v>
      </c>
      <c r="L44" s="2">
        <f>INDEX('Revised 2021 Lockdown'!F$5:F$250,MATCH(B44,'Revised 2021 Lockdown'!B$5:B$250,0))</f>
        <v>1001311.06</v>
      </c>
      <c r="M44" s="2">
        <f t="shared" si="5"/>
        <v>0</v>
      </c>
      <c r="N44" s="2">
        <v>3414689.47</v>
      </c>
      <c r="O44" s="34">
        <f>INDEX('Revised 2021 Lockdown'!G$5:G$250,MATCH(B44,'Revised 2021 Lockdown'!B$5:B$250,0))</f>
        <v>2311032.29</v>
      </c>
      <c r="P44" s="2">
        <f t="shared" si="6"/>
        <v>-1103657.1800000002</v>
      </c>
      <c r="Q44" s="33">
        <f t="shared" si="1"/>
        <v>630.90466283716739</v>
      </c>
      <c r="R44">
        <v>365</v>
      </c>
      <c r="S44" s="67" t="str">
        <f t="shared" si="2"/>
        <v>-</v>
      </c>
      <c r="T44" s="43">
        <f t="shared" si="7"/>
        <v>3414689.4700000007</v>
      </c>
      <c r="U44" s="43">
        <f t="shared" si="8"/>
        <v>2311032.29</v>
      </c>
      <c r="V44" s="43">
        <f t="shared" si="9"/>
        <v>1290570.3000183401</v>
      </c>
      <c r="X44" s="43">
        <v>1904796.1374672421</v>
      </c>
      <c r="Y44" s="2">
        <f>V44-X44</f>
        <v>-614225.83744890196</v>
      </c>
    </row>
    <row r="45" spans="2:25" x14ac:dyDescent="0.35">
      <c r="B45">
        <v>760</v>
      </c>
      <c r="C45" s="7">
        <v>4</v>
      </c>
      <c r="D45" s="12" t="s">
        <v>233</v>
      </c>
      <c r="E45" s="40">
        <v>4695.5099999999993</v>
      </c>
      <c r="F45" s="40">
        <f>INDEX('Revised 2021 Lockdown'!H$5:H$250,MATCH(B45,'Revised 2021 Lockdown'!B$5:B$250,0))</f>
        <v>4695.5099999999993</v>
      </c>
      <c r="G45" s="40">
        <f t="shared" si="3"/>
        <v>0</v>
      </c>
      <c r="H45" s="2">
        <v>1809682</v>
      </c>
      <c r="I45" s="2">
        <f>INDEX('Revised 2021 Lockdown'!E$5:E$250,MATCH(B45,'Revised 2021 Lockdown'!B$5:B$250,0))</f>
        <v>1809682</v>
      </c>
      <c r="J45" s="2">
        <f t="shared" si="4"/>
        <v>0</v>
      </c>
      <c r="K45" s="2">
        <v>1203457.6599999999</v>
      </c>
      <c r="L45" s="2">
        <f>INDEX('Revised 2021 Lockdown'!F$5:F$250,MATCH(B45,'Revised 2021 Lockdown'!B$5:B$250,0))</f>
        <v>1203457.6599999999</v>
      </c>
      <c r="M45" s="2">
        <f t="shared" si="5"/>
        <v>0</v>
      </c>
      <c r="N45" s="2">
        <v>606224.34000000008</v>
      </c>
      <c r="O45" s="34">
        <f>INDEX('Revised 2021 Lockdown'!G$5:G$250,MATCH(B45,'Revised 2021 Lockdown'!B$5:B$250,0))</f>
        <v>606224.34000000008</v>
      </c>
      <c r="P45" s="2">
        <f t="shared" si="6"/>
        <v>0</v>
      </c>
      <c r="Q45" s="33">
        <f t="shared" si="1"/>
        <v>129.10724074701153</v>
      </c>
      <c r="R45">
        <v>181</v>
      </c>
      <c r="S45" s="67">
        <f t="shared" si="2"/>
        <v>45108</v>
      </c>
      <c r="T45" s="43">
        <f t="shared" si="7"/>
        <v>300620.83709589049</v>
      </c>
      <c r="U45" s="43">
        <f t="shared" si="8"/>
        <v>300620.83709589049</v>
      </c>
      <c r="V45" s="43">
        <f t="shared" si="9"/>
        <v>167878.36569890936</v>
      </c>
      <c r="X45" s="43">
        <v>167693.55291988558</v>
      </c>
      <c r="Y45" s="2">
        <f t="shared" si="10"/>
        <v>184.81277902377769</v>
      </c>
    </row>
    <row r="46" spans="2:25" x14ac:dyDescent="0.35">
      <c r="B46">
        <v>878</v>
      </c>
      <c r="C46" s="7">
        <v>4</v>
      </c>
      <c r="D46" s="12" t="s">
        <v>51</v>
      </c>
      <c r="E46" s="40">
        <v>7319.6200000000017</v>
      </c>
      <c r="F46" s="40">
        <f>INDEX('Revised 2021 Lockdown'!H$5:H$250,MATCH(B46,'Revised 2021 Lockdown'!B$5:B$250,0))</f>
        <v>7319.6200000000008</v>
      </c>
      <c r="G46" s="40">
        <f t="shared" si="3"/>
        <v>0</v>
      </c>
      <c r="H46" s="2">
        <v>4348788.6900000004</v>
      </c>
      <c r="I46" s="2">
        <f>INDEX('Revised 2021 Lockdown'!E$5:E$250,MATCH(B46,'Revised 2021 Lockdown'!B$5:B$250,0))</f>
        <v>4357711.16</v>
      </c>
      <c r="J46" s="2">
        <f t="shared" si="4"/>
        <v>8922.4699999997392</v>
      </c>
      <c r="K46" s="2">
        <v>1317864.46</v>
      </c>
      <c r="L46" s="2">
        <f>INDEX('Revised 2021 Lockdown'!F$5:F$250,MATCH(B46,'Revised 2021 Lockdown'!B$5:B$250,0))</f>
        <v>1317864.46</v>
      </c>
      <c r="M46" s="2">
        <f t="shared" si="5"/>
        <v>0</v>
      </c>
      <c r="N46" s="2">
        <v>3030924.2300000004</v>
      </c>
      <c r="O46" s="34">
        <f>INDEX('Revised 2021 Lockdown'!G$5:G$250,MATCH(B46,'Revised 2021 Lockdown'!B$5:B$250,0))</f>
        <v>3039846.7</v>
      </c>
      <c r="P46" s="2">
        <f t="shared" si="6"/>
        <v>8922.4699999997392</v>
      </c>
      <c r="Q46" s="33">
        <f t="shared" si="1"/>
        <v>414.08218322809103</v>
      </c>
      <c r="R46">
        <v>365</v>
      </c>
      <c r="S46" s="67" t="str">
        <f t="shared" si="2"/>
        <v>-</v>
      </c>
      <c r="T46" s="43">
        <f t="shared" si="7"/>
        <v>3030924.23</v>
      </c>
      <c r="U46" s="43">
        <f t="shared" si="8"/>
        <v>3039846.7</v>
      </c>
      <c r="V46" s="43">
        <f t="shared" si="9"/>
        <v>1697568.6080218123</v>
      </c>
      <c r="X46" s="43">
        <v>1690722.6314373687</v>
      </c>
      <c r="Y46" s="2">
        <f t="shared" si="10"/>
        <v>6845.9765844435897</v>
      </c>
    </row>
    <row r="47" spans="2:25" x14ac:dyDescent="0.35">
      <c r="B47">
        <v>8</v>
      </c>
      <c r="C47" s="7">
        <v>5</v>
      </c>
      <c r="D47" s="12" t="s">
        <v>52</v>
      </c>
      <c r="E47" s="40">
        <v>2253.19</v>
      </c>
      <c r="F47" s="40">
        <f>INDEX('Revised 2021 Lockdown'!H$5:H$250,MATCH(B47,'Revised 2021 Lockdown'!B$5:B$250,0))</f>
        <v>2253.19</v>
      </c>
      <c r="G47" s="40">
        <f t="shared" si="3"/>
        <v>0</v>
      </c>
      <c r="H47" s="2">
        <v>1042534.49</v>
      </c>
      <c r="I47" s="2">
        <f>INDEX('Revised 2021 Lockdown'!E$5:E$250,MATCH(B47,'Revised 2021 Lockdown'!B$5:B$250,0))</f>
        <v>1042534.49</v>
      </c>
      <c r="J47" s="2">
        <f t="shared" si="4"/>
        <v>0</v>
      </c>
      <c r="K47" s="2">
        <v>403560.81000000006</v>
      </c>
      <c r="L47" s="2">
        <f>INDEX('Revised 2021 Lockdown'!F$5:F$250,MATCH(B47,'Revised 2021 Lockdown'!B$5:B$250,0))</f>
        <v>403560.81000000006</v>
      </c>
      <c r="M47" s="2">
        <f t="shared" si="5"/>
        <v>0</v>
      </c>
      <c r="N47" s="2">
        <v>638973.67999999993</v>
      </c>
      <c r="O47" s="34">
        <f>INDEX('Revised 2021 Lockdown'!G$5:G$250,MATCH(B47,'Revised 2021 Lockdown'!B$5:B$250,0))</f>
        <v>638973.67999999993</v>
      </c>
      <c r="P47" s="2">
        <f t="shared" si="6"/>
        <v>0</v>
      </c>
      <c r="Q47" s="33">
        <f t="shared" si="1"/>
        <v>283.58623995313309</v>
      </c>
      <c r="R47">
        <v>365</v>
      </c>
      <c r="S47" s="67" t="str">
        <f t="shared" si="2"/>
        <v>-</v>
      </c>
      <c r="T47" s="43">
        <f t="shared" si="7"/>
        <v>638973.67999999993</v>
      </c>
      <c r="U47" s="43">
        <f t="shared" si="8"/>
        <v>638973.67999999993</v>
      </c>
      <c r="V47" s="43">
        <f t="shared" si="9"/>
        <v>356827.7507284084</v>
      </c>
      <c r="X47" s="43">
        <v>356434.92865171988</v>
      </c>
      <c r="Y47" s="2">
        <f t="shared" si="10"/>
        <v>392.82207668852061</v>
      </c>
    </row>
    <row r="48" spans="2:25" x14ac:dyDescent="0.35">
      <c r="B48">
        <v>41</v>
      </c>
      <c r="C48" s="7">
        <v>5</v>
      </c>
      <c r="D48" s="12" t="s">
        <v>234</v>
      </c>
      <c r="E48" s="40">
        <v>1364.9699999999998</v>
      </c>
      <c r="F48" s="40">
        <f>INDEX('Revised 2021 Lockdown'!H$5:H$250,MATCH(B48,'Revised 2021 Lockdown'!B$5:B$250,0))</f>
        <v>1364.9699999999998</v>
      </c>
      <c r="G48" s="40">
        <f t="shared" si="3"/>
        <v>0</v>
      </c>
      <c r="H48" s="2">
        <v>564136.86</v>
      </c>
      <c r="I48" s="2">
        <f>INDEX('Revised 2021 Lockdown'!E$5:E$250,MATCH(B48,'Revised 2021 Lockdown'!B$5:B$250,0))</f>
        <v>564136.86</v>
      </c>
      <c r="J48" s="2">
        <f t="shared" si="4"/>
        <v>0</v>
      </c>
      <c r="K48" s="2">
        <v>294651.75</v>
      </c>
      <c r="L48" s="2">
        <f>INDEX('Revised 2021 Lockdown'!F$5:F$250,MATCH(B48,'Revised 2021 Lockdown'!B$5:B$250,0))</f>
        <v>294651.75</v>
      </c>
      <c r="M48" s="2">
        <f t="shared" si="5"/>
        <v>0</v>
      </c>
      <c r="N48" s="2">
        <v>269485.11</v>
      </c>
      <c r="O48" s="34">
        <f>INDEX('Revised 2021 Lockdown'!G$5:G$250,MATCH(B48,'Revised 2021 Lockdown'!B$5:B$250,0))</f>
        <v>269485.11</v>
      </c>
      <c r="P48" s="2">
        <f t="shared" si="6"/>
        <v>0</v>
      </c>
      <c r="Q48" s="33">
        <f t="shared" si="1"/>
        <v>197.42932811710151</v>
      </c>
      <c r="R48">
        <v>181</v>
      </c>
      <c r="S48" s="67">
        <f t="shared" si="2"/>
        <v>45108</v>
      </c>
      <c r="T48" s="43">
        <f t="shared" si="7"/>
        <v>133635.08194520546</v>
      </c>
      <c r="U48" s="43">
        <f t="shared" si="8"/>
        <v>133635.08194520546</v>
      </c>
      <c r="V48" s="43">
        <f t="shared" si="9"/>
        <v>74627.02643544598</v>
      </c>
      <c r="X48" s="43">
        <v>74544.87154855275</v>
      </c>
      <c r="Y48" s="2">
        <f t="shared" si="10"/>
        <v>82.154886893229559</v>
      </c>
    </row>
    <row r="49" spans="2:25" x14ac:dyDescent="0.35">
      <c r="B49">
        <v>56</v>
      </c>
      <c r="C49" s="7">
        <v>5</v>
      </c>
      <c r="D49" s="12" t="s">
        <v>235</v>
      </c>
      <c r="E49" s="40">
        <v>2532.6</v>
      </c>
      <c r="F49" s="40">
        <f>INDEX('Revised 2021 Lockdown'!H$5:H$250,MATCH(B49,'Revised 2021 Lockdown'!B$5:B$250,0))</f>
        <v>2532.6</v>
      </c>
      <c r="G49" s="40">
        <f t="shared" si="3"/>
        <v>0</v>
      </c>
      <c r="H49" s="2">
        <v>1065130.98</v>
      </c>
      <c r="I49" s="2">
        <f>INDEX('Revised 2021 Lockdown'!E$5:E$250,MATCH(B49,'Revised 2021 Lockdown'!B$5:B$250,0))</f>
        <v>1065130.98</v>
      </c>
      <c r="J49" s="2">
        <f t="shared" si="4"/>
        <v>0</v>
      </c>
      <c r="K49" s="2">
        <v>42700.71</v>
      </c>
      <c r="L49" s="2">
        <f>INDEX('Revised 2021 Lockdown'!F$5:F$250,MATCH(B49,'Revised 2021 Lockdown'!B$5:B$250,0))</f>
        <v>42700.71</v>
      </c>
      <c r="M49" s="2">
        <f t="shared" si="5"/>
        <v>0</v>
      </c>
      <c r="N49" s="2">
        <v>1022430.27</v>
      </c>
      <c r="O49" s="34">
        <f>INDEX('Revised 2021 Lockdown'!G$5:G$250,MATCH(B49,'Revised 2021 Lockdown'!B$5:B$250,0))</f>
        <v>1022430.27</v>
      </c>
      <c r="P49" s="2">
        <f t="shared" si="6"/>
        <v>0</v>
      </c>
      <c r="Q49" s="33">
        <f t="shared" si="1"/>
        <v>403.70775882492302</v>
      </c>
      <c r="R49">
        <v>365</v>
      </c>
      <c r="S49" s="67" t="str">
        <f t="shared" si="2"/>
        <v>-</v>
      </c>
      <c r="T49" s="43">
        <f t="shared" si="7"/>
        <v>1022430.27</v>
      </c>
      <c r="U49" s="43">
        <f t="shared" si="8"/>
        <v>1022430.27</v>
      </c>
      <c r="V49" s="43">
        <f t="shared" si="9"/>
        <v>570964.82208897767</v>
      </c>
      <c r="X49" s="43">
        <v>570336.26226796815</v>
      </c>
      <c r="Y49" s="2">
        <f t="shared" si="10"/>
        <v>628.55982100951951</v>
      </c>
    </row>
    <row r="50" spans="2:25" x14ac:dyDescent="0.35">
      <c r="B50">
        <v>67</v>
      </c>
      <c r="C50" s="7">
        <v>5</v>
      </c>
      <c r="D50" s="12" t="s">
        <v>53</v>
      </c>
      <c r="E50" s="40">
        <v>1079.777567453717</v>
      </c>
      <c r="F50" s="40">
        <f>INDEX('Revised 2021 Lockdown'!H$5:H$250,MATCH(B50,'Revised 2021 Lockdown'!B$5:B$250,0))</f>
        <v>1079.777567453717</v>
      </c>
      <c r="G50" s="40">
        <f t="shared" si="3"/>
        <v>0</v>
      </c>
      <c r="H50" s="2">
        <v>217817.45</v>
      </c>
      <c r="I50" s="2">
        <f>INDEX('Revised 2021 Lockdown'!E$5:E$250,MATCH(B50,'Revised 2021 Lockdown'!B$5:B$250,0))</f>
        <v>217817.45</v>
      </c>
      <c r="J50" s="2">
        <f t="shared" si="4"/>
        <v>0</v>
      </c>
      <c r="K50" s="2">
        <v>0</v>
      </c>
      <c r="L50" s="2">
        <f>INDEX('Revised 2021 Lockdown'!F$5:F$250,MATCH(B50,'Revised 2021 Lockdown'!B$5:B$250,0))</f>
        <v>0</v>
      </c>
      <c r="M50" s="2">
        <f t="shared" si="5"/>
        <v>0</v>
      </c>
      <c r="N50" s="2">
        <v>217817.45</v>
      </c>
      <c r="O50" s="34">
        <f>INDEX('Revised 2021 Lockdown'!G$5:G$250,MATCH(B50,'Revised 2021 Lockdown'!B$5:B$250,0))</f>
        <v>217817.45</v>
      </c>
      <c r="P50" s="2">
        <f t="shared" si="6"/>
        <v>0</v>
      </c>
      <c r="Q50" s="33">
        <f t="shared" si="1"/>
        <v>201.72437043089101</v>
      </c>
      <c r="R50">
        <v>365</v>
      </c>
      <c r="S50" s="67" t="str">
        <f t="shared" si="2"/>
        <v>-</v>
      </c>
      <c r="T50" s="43">
        <f t="shared" si="7"/>
        <v>217817.45</v>
      </c>
      <c r="U50" s="43">
        <f t="shared" si="8"/>
        <v>217817.45</v>
      </c>
      <c r="V50" s="43">
        <f t="shared" si="9"/>
        <v>121637.73436317059</v>
      </c>
      <c r="X50" s="43">
        <v>121503.82665190462</v>
      </c>
      <c r="Y50" s="2">
        <f t="shared" si="10"/>
        <v>133.90771126597247</v>
      </c>
    </row>
    <row r="51" spans="2:25" x14ac:dyDescent="0.35">
      <c r="B51">
        <v>157</v>
      </c>
      <c r="C51" s="7">
        <v>5</v>
      </c>
      <c r="D51" s="12" t="s">
        <v>54</v>
      </c>
      <c r="E51" s="40">
        <v>308.36667311590242</v>
      </c>
      <c r="F51" s="40">
        <f>INDEX('Revised 2021 Lockdown'!H$5:H$250,MATCH(B51,'Revised 2021 Lockdown'!B$5:B$250,0))</f>
        <v>308.02534715465339</v>
      </c>
      <c r="G51" s="40">
        <f t="shared" si="3"/>
        <v>-0.34132596124902648</v>
      </c>
      <c r="H51" s="2">
        <v>216614.76</v>
      </c>
      <c r="I51" s="2">
        <f>INDEX('Revised 2021 Lockdown'!E$5:E$250,MATCH(B51,'Revised 2021 Lockdown'!B$5:B$250,0))</f>
        <v>216392.77</v>
      </c>
      <c r="J51" s="2">
        <f t="shared" si="4"/>
        <v>-221.99000000001979</v>
      </c>
      <c r="K51" s="2">
        <v>150</v>
      </c>
      <c r="L51" s="2">
        <f>INDEX('Revised 2021 Lockdown'!F$5:F$250,MATCH(B51,'Revised 2021 Lockdown'!B$5:B$250,0))</f>
        <v>150</v>
      </c>
      <c r="M51" s="2">
        <f t="shared" si="5"/>
        <v>0</v>
      </c>
      <c r="N51" s="2">
        <v>216464.76</v>
      </c>
      <c r="O51" s="34">
        <f>INDEX('Revised 2021 Lockdown'!G$5:G$250,MATCH(B51,'Revised 2021 Lockdown'!B$5:B$250,0))</f>
        <v>216242.77</v>
      </c>
      <c r="P51" s="2">
        <f t="shared" si="6"/>
        <v>-221.99000000001979</v>
      </c>
      <c r="Q51" s="33">
        <f t="shared" si="1"/>
        <v>701.97196672624784</v>
      </c>
      <c r="R51">
        <v>365</v>
      </c>
      <c r="S51" s="67" t="str">
        <f t="shared" si="2"/>
        <v>-</v>
      </c>
      <c r="T51" s="43">
        <f t="shared" si="7"/>
        <v>216464.76</v>
      </c>
      <c r="U51" s="43">
        <f t="shared" si="8"/>
        <v>216242.77</v>
      </c>
      <c r="V51" s="43">
        <f t="shared" si="9"/>
        <v>120758.37181647379</v>
      </c>
      <c r="X51" s="43">
        <v>120749.26354746205</v>
      </c>
      <c r="Y51" s="2">
        <f t="shared" si="10"/>
        <v>9.1082690117473248</v>
      </c>
    </row>
    <row r="52" spans="2:25" x14ac:dyDescent="0.35">
      <c r="B52">
        <v>214</v>
      </c>
      <c r="C52" s="7">
        <v>5</v>
      </c>
      <c r="D52" s="12" t="s">
        <v>55</v>
      </c>
      <c r="E52" s="40">
        <v>3362.9200000000005</v>
      </c>
      <c r="F52" s="40">
        <f>INDEX('Revised 2021 Lockdown'!H$5:H$250,MATCH(B52,'Revised 2021 Lockdown'!B$5:B$250,0))</f>
        <v>3362.9200000000005</v>
      </c>
      <c r="G52" s="40">
        <f t="shared" si="3"/>
        <v>0</v>
      </c>
      <c r="H52" s="2">
        <v>2030933.93</v>
      </c>
      <c r="I52" s="2">
        <f>INDEX('Revised 2021 Lockdown'!E$5:E$250,MATCH(B52,'Revised 2021 Lockdown'!B$5:B$250,0))</f>
        <v>2030933.93</v>
      </c>
      <c r="J52" s="2">
        <f t="shared" si="4"/>
        <v>0</v>
      </c>
      <c r="K52" s="2">
        <v>891786.46</v>
      </c>
      <c r="L52" s="2">
        <f>INDEX('Revised 2021 Lockdown'!F$5:F$250,MATCH(B52,'Revised 2021 Lockdown'!B$5:B$250,0))</f>
        <v>891786.46</v>
      </c>
      <c r="M52" s="2">
        <f t="shared" si="5"/>
        <v>0</v>
      </c>
      <c r="N52" s="2">
        <v>1139147.47</v>
      </c>
      <c r="O52" s="34">
        <f>INDEX('Revised 2021 Lockdown'!G$5:G$250,MATCH(B52,'Revised 2021 Lockdown'!B$5:B$250,0))</f>
        <v>1139147.47</v>
      </c>
      <c r="P52" s="2">
        <f t="shared" si="6"/>
        <v>0</v>
      </c>
      <c r="Q52" s="33">
        <f t="shared" si="1"/>
        <v>338.73760600906348</v>
      </c>
      <c r="R52">
        <v>365</v>
      </c>
      <c r="S52" s="67" t="str">
        <f t="shared" si="2"/>
        <v>-</v>
      </c>
      <c r="T52" s="43">
        <f t="shared" si="7"/>
        <v>1139147.47</v>
      </c>
      <c r="U52" s="43">
        <f t="shared" si="8"/>
        <v>1139147.47</v>
      </c>
      <c r="V52" s="43">
        <f t="shared" si="9"/>
        <v>636144.24535930355</v>
      </c>
      <c r="X52" s="43">
        <v>635443.93126370595</v>
      </c>
      <c r="Y52" s="2">
        <f t="shared" si="10"/>
        <v>700.31409559759777</v>
      </c>
    </row>
    <row r="53" spans="2:25" x14ac:dyDescent="0.35">
      <c r="B53">
        <v>223</v>
      </c>
      <c r="C53" s="7">
        <v>5</v>
      </c>
      <c r="D53" s="12" t="s">
        <v>236</v>
      </c>
      <c r="E53" s="40">
        <v>294.77000000000004</v>
      </c>
      <c r="F53" s="40">
        <f>INDEX('Revised 2021 Lockdown'!H$5:H$250,MATCH(B53,'Revised 2021 Lockdown'!B$5:B$250,0))</f>
        <v>294.77000000000004</v>
      </c>
      <c r="G53" s="40">
        <f t="shared" si="3"/>
        <v>0</v>
      </c>
      <c r="H53" s="2">
        <v>211787.34</v>
      </c>
      <c r="I53" s="2">
        <f>INDEX('Revised 2021 Lockdown'!E$5:E$250,MATCH(B53,'Revised 2021 Lockdown'!B$5:B$250,0))</f>
        <v>211787.34</v>
      </c>
      <c r="J53" s="2">
        <f t="shared" si="4"/>
        <v>0</v>
      </c>
      <c r="K53" s="2">
        <v>2274.1999999999998</v>
      </c>
      <c r="L53" s="2">
        <f>INDEX('Revised 2021 Lockdown'!F$5:F$250,MATCH(B53,'Revised 2021 Lockdown'!B$5:B$250,0))</f>
        <v>2274.1999999999998</v>
      </c>
      <c r="M53" s="2">
        <f t="shared" si="5"/>
        <v>0</v>
      </c>
      <c r="N53" s="2">
        <v>209513.13999999998</v>
      </c>
      <c r="O53" s="34">
        <f>INDEX('Revised 2021 Lockdown'!G$5:G$250,MATCH(B53,'Revised 2021 Lockdown'!B$5:B$250,0))</f>
        <v>209513.13999999998</v>
      </c>
      <c r="P53" s="2">
        <f t="shared" si="6"/>
        <v>0</v>
      </c>
      <c r="Q53" s="33">
        <f t="shared" si="1"/>
        <v>710.76819214981163</v>
      </c>
      <c r="R53">
        <v>365</v>
      </c>
      <c r="S53" s="67" t="str">
        <f t="shared" si="2"/>
        <v>-</v>
      </c>
      <c r="T53" s="43">
        <f t="shared" si="7"/>
        <v>209513.13999999998</v>
      </c>
      <c r="U53" s="43">
        <f t="shared" si="8"/>
        <v>209513.13999999998</v>
      </c>
      <c r="V53" s="43">
        <f t="shared" si="9"/>
        <v>117000.28472885789</v>
      </c>
      <c r="X53" s="43">
        <v>116871.48226120645</v>
      </c>
      <c r="Y53" s="2">
        <f t="shared" si="10"/>
        <v>128.80246765144693</v>
      </c>
    </row>
    <row r="54" spans="2:25" x14ac:dyDescent="0.35">
      <c r="B54">
        <v>224</v>
      </c>
      <c r="C54" s="7">
        <v>5</v>
      </c>
      <c r="D54" s="12" t="s">
        <v>56</v>
      </c>
      <c r="E54" s="40">
        <v>185.9200315345611</v>
      </c>
      <c r="F54" s="40">
        <f>INDEX('Revised 2021 Lockdown'!H$5:H$250,MATCH(B54,'Revised 2021 Lockdown'!B$5:B$250,0))</f>
        <v>185.9200315345611</v>
      </c>
      <c r="G54" s="40">
        <f t="shared" si="3"/>
        <v>0</v>
      </c>
      <c r="H54" s="2">
        <v>95776.06</v>
      </c>
      <c r="I54" s="2">
        <f>INDEX('Revised 2021 Lockdown'!E$5:E$250,MATCH(B54,'Revised 2021 Lockdown'!B$5:B$250,0))</f>
        <v>95776.06</v>
      </c>
      <c r="J54" s="2">
        <f t="shared" si="4"/>
        <v>0</v>
      </c>
      <c r="K54" s="2">
        <v>165</v>
      </c>
      <c r="L54" s="2">
        <f>INDEX('Revised 2021 Lockdown'!F$5:F$250,MATCH(B54,'Revised 2021 Lockdown'!B$5:B$250,0))</f>
        <v>165</v>
      </c>
      <c r="M54" s="2">
        <f t="shared" si="5"/>
        <v>0</v>
      </c>
      <c r="N54" s="2">
        <v>95611.06</v>
      </c>
      <c r="O54" s="34">
        <f>INDEX('Revised 2021 Lockdown'!G$5:G$250,MATCH(B54,'Revised 2021 Lockdown'!B$5:B$250,0))</f>
        <v>95611.06</v>
      </c>
      <c r="P54" s="2">
        <f t="shared" si="6"/>
        <v>0</v>
      </c>
      <c r="Q54" s="33">
        <f t="shared" si="1"/>
        <v>514.25905649239655</v>
      </c>
      <c r="R54">
        <v>365</v>
      </c>
      <c r="S54" s="67" t="str">
        <f t="shared" si="2"/>
        <v>-</v>
      </c>
      <c r="T54" s="43">
        <f t="shared" si="7"/>
        <v>95611.06</v>
      </c>
      <c r="U54" s="43">
        <f t="shared" si="8"/>
        <v>95611.06</v>
      </c>
      <c r="V54" s="43">
        <f t="shared" si="9"/>
        <v>53392.933938310103</v>
      </c>
      <c r="X54" s="43">
        <v>53334.155092922309</v>
      </c>
      <c r="Y54" s="2">
        <f t="shared" si="10"/>
        <v>58.778845387794718</v>
      </c>
    </row>
    <row r="55" spans="2:25" x14ac:dyDescent="0.35">
      <c r="B55">
        <v>233</v>
      </c>
      <c r="C55" s="7">
        <v>5</v>
      </c>
      <c r="D55" s="12" t="s">
        <v>237</v>
      </c>
      <c r="E55" s="40">
        <v>2226.5600000000004</v>
      </c>
      <c r="F55" s="40">
        <f>INDEX('Revised 2021 Lockdown'!H$5:H$250,MATCH(B55,'Revised 2021 Lockdown'!B$5:B$250,0))</f>
        <v>2226.5600000000004</v>
      </c>
      <c r="G55" s="40">
        <f t="shared" si="3"/>
        <v>0</v>
      </c>
      <c r="H55" s="2">
        <v>792133.61</v>
      </c>
      <c r="I55" s="2">
        <f>INDEX('Revised 2021 Lockdown'!E$5:E$250,MATCH(B55,'Revised 2021 Lockdown'!B$5:B$250,0))</f>
        <v>792133.61</v>
      </c>
      <c r="J55" s="2">
        <f t="shared" si="4"/>
        <v>0</v>
      </c>
      <c r="K55" s="2">
        <v>410686.88</v>
      </c>
      <c r="L55" s="2">
        <f>INDEX('Revised 2021 Lockdown'!F$5:F$250,MATCH(B55,'Revised 2021 Lockdown'!B$5:B$250,0))</f>
        <v>410686.88</v>
      </c>
      <c r="M55" s="2">
        <f t="shared" si="5"/>
        <v>0</v>
      </c>
      <c r="N55" s="2">
        <v>381446.73</v>
      </c>
      <c r="O55" s="34">
        <f>INDEX('Revised 2021 Lockdown'!G$5:G$250,MATCH(B55,'Revised 2021 Lockdown'!B$5:B$250,0))</f>
        <v>381446.73</v>
      </c>
      <c r="P55" s="2">
        <f t="shared" si="6"/>
        <v>0</v>
      </c>
      <c r="Q55" s="33">
        <f t="shared" si="1"/>
        <v>171.31661846076454</v>
      </c>
      <c r="R55">
        <v>181</v>
      </c>
      <c r="S55" s="67">
        <f t="shared" si="2"/>
        <v>45108</v>
      </c>
      <c r="T55" s="43">
        <f t="shared" si="7"/>
        <v>189155.77569863011</v>
      </c>
      <c r="U55" s="43">
        <f t="shared" si="8"/>
        <v>189155.77569863011</v>
      </c>
      <c r="V55" s="43">
        <f t="shared" si="9"/>
        <v>105631.9408646527</v>
      </c>
      <c r="X55" s="43">
        <v>105515.65350109876</v>
      </c>
      <c r="Y55" s="2">
        <f t="shared" si="10"/>
        <v>116.28736355394358</v>
      </c>
    </row>
    <row r="56" spans="2:25" x14ac:dyDescent="0.35">
      <c r="B56">
        <v>272</v>
      </c>
      <c r="C56" s="7">
        <v>5</v>
      </c>
      <c r="D56" s="12" t="s">
        <v>57</v>
      </c>
      <c r="E56" s="40">
        <v>332.5309054271932</v>
      </c>
      <c r="F56" s="40">
        <f>INDEX('Revised 2021 Lockdown'!H$5:H$250,MATCH(B56,'Revised 2021 Lockdown'!B$5:B$250,0))</f>
        <v>332.5309054271932</v>
      </c>
      <c r="G56" s="40">
        <f t="shared" si="3"/>
        <v>0</v>
      </c>
      <c r="H56" s="2">
        <v>104478.25</v>
      </c>
      <c r="I56" s="2">
        <f>INDEX('Revised 2021 Lockdown'!E$5:E$250,MATCH(B56,'Revised 2021 Lockdown'!B$5:B$250,0))</f>
        <v>104478.25</v>
      </c>
      <c r="J56" s="2">
        <f t="shared" si="4"/>
        <v>0</v>
      </c>
      <c r="K56" s="2">
        <v>0</v>
      </c>
      <c r="L56" s="2">
        <f>INDEX('Revised 2021 Lockdown'!F$5:F$250,MATCH(B56,'Revised 2021 Lockdown'!B$5:B$250,0))</f>
        <v>0</v>
      </c>
      <c r="M56" s="2">
        <f t="shared" si="5"/>
        <v>0</v>
      </c>
      <c r="N56" s="2">
        <v>104478.25</v>
      </c>
      <c r="O56" s="34">
        <f>INDEX('Revised 2021 Lockdown'!G$5:G$250,MATCH(B56,'Revised 2021 Lockdown'!B$5:B$250,0))</f>
        <v>104478.25</v>
      </c>
      <c r="P56" s="2">
        <f t="shared" si="6"/>
        <v>0</v>
      </c>
      <c r="Q56" s="33">
        <f t="shared" si="1"/>
        <v>314.19109711255169</v>
      </c>
      <c r="R56">
        <v>365</v>
      </c>
      <c r="S56" s="67" t="str">
        <f t="shared" si="2"/>
        <v>-</v>
      </c>
      <c r="T56" s="43">
        <f t="shared" si="7"/>
        <v>104478.25</v>
      </c>
      <c r="U56" s="43">
        <f t="shared" si="8"/>
        <v>104478.25</v>
      </c>
      <c r="V56" s="43">
        <f t="shared" si="9"/>
        <v>58344.717653378677</v>
      </c>
      <c r="X56" s="43">
        <v>58280.487522438416</v>
      </c>
      <c r="Y56" s="2">
        <f t="shared" si="10"/>
        <v>64.230130940261006</v>
      </c>
    </row>
    <row r="57" spans="2:25" x14ac:dyDescent="0.35">
      <c r="B57">
        <v>427</v>
      </c>
      <c r="C57" s="7">
        <v>5</v>
      </c>
      <c r="D57" s="12" t="s">
        <v>238</v>
      </c>
      <c r="E57" s="40">
        <v>414.94</v>
      </c>
      <c r="F57" s="40">
        <f>INDEX('Revised 2021 Lockdown'!H$5:H$250,MATCH(B57,'Revised 2021 Lockdown'!B$5:B$250,0))</f>
        <v>414.94</v>
      </c>
      <c r="G57" s="40">
        <f t="shared" si="3"/>
        <v>0</v>
      </c>
      <c r="H57" s="2">
        <v>278217.67</v>
      </c>
      <c r="I57" s="2">
        <f>INDEX('Revised 2021 Lockdown'!E$5:E$250,MATCH(B57,'Revised 2021 Lockdown'!B$5:B$250,0))</f>
        <v>278217.67</v>
      </c>
      <c r="J57" s="2">
        <f t="shared" si="4"/>
        <v>0</v>
      </c>
      <c r="K57" s="2">
        <v>80468.819999999992</v>
      </c>
      <c r="L57" s="2">
        <f>INDEX('Revised 2021 Lockdown'!F$5:F$250,MATCH(B57,'Revised 2021 Lockdown'!B$5:B$250,0))</f>
        <v>80468.819999999992</v>
      </c>
      <c r="M57" s="2">
        <f t="shared" si="5"/>
        <v>0</v>
      </c>
      <c r="N57" s="2">
        <v>197748.84999999998</v>
      </c>
      <c r="O57" s="34">
        <f>INDEX('Revised 2021 Lockdown'!G$5:G$250,MATCH(B57,'Revised 2021 Lockdown'!B$5:B$250,0))</f>
        <v>197748.84999999998</v>
      </c>
      <c r="P57" s="2">
        <f t="shared" si="6"/>
        <v>0</v>
      </c>
      <c r="Q57" s="33">
        <f t="shared" si="1"/>
        <v>476.57215501036291</v>
      </c>
      <c r="R57">
        <v>181</v>
      </c>
      <c r="S57" s="67">
        <f t="shared" si="2"/>
        <v>45108</v>
      </c>
      <c r="T57" s="43">
        <f t="shared" si="7"/>
        <v>98061.758493150672</v>
      </c>
      <c r="U57" s="43">
        <f t="shared" si="8"/>
        <v>98061.758493150672</v>
      </c>
      <c r="V57" s="43">
        <f t="shared" si="9"/>
        <v>54761.499277377676</v>
      </c>
      <c r="X57" s="43">
        <v>54701.213815204952</v>
      </c>
      <c r="Y57" s="2">
        <f t="shared" si="10"/>
        <v>60.285462172723783</v>
      </c>
    </row>
    <row r="58" spans="2:25" x14ac:dyDescent="0.35">
      <c r="B58">
        <v>524</v>
      </c>
      <c r="C58" s="7">
        <v>5</v>
      </c>
      <c r="D58" s="12" t="s">
        <v>239</v>
      </c>
      <c r="E58" s="40">
        <v>521.27628266726799</v>
      </c>
      <c r="F58" s="40">
        <f>INDEX('Revised 2021 Lockdown'!H$5:H$250,MATCH(B58,'Revised 2021 Lockdown'!B$5:B$250,0))</f>
        <v>521.27628266726799</v>
      </c>
      <c r="G58" s="40">
        <f t="shared" si="3"/>
        <v>0</v>
      </c>
      <c r="H58" s="2">
        <v>275808.19</v>
      </c>
      <c r="I58" s="2">
        <f>INDEX('Revised 2021 Lockdown'!E$5:E$250,MATCH(B58,'Revised 2021 Lockdown'!B$5:B$250,0))</f>
        <v>275808.19</v>
      </c>
      <c r="J58" s="2">
        <f t="shared" si="4"/>
        <v>0</v>
      </c>
      <c r="K58" s="2">
        <v>17687.95</v>
      </c>
      <c r="L58" s="2">
        <f>INDEX('Revised 2021 Lockdown'!F$5:F$250,MATCH(B58,'Revised 2021 Lockdown'!B$5:B$250,0))</f>
        <v>17687.95</v>
      </c>
      <c r="M58" s="2">
        <f t="shared" si="5"/>
        <v>0</v>
      </c>
      <c r="N58" s="2">
        <v>258120.24</v>
      </c>
      <c r="O58" s="34">
        <f>INDEX('Revised 2021 Lockdown'!G$5:G$250,MATCH(B58,'Revised 2021 Lockdown'!B$5:B$250,0))</f>
        <v>258120.24</v>
      </c>
      <c r="P58" s="2">
        <f t="shared" si="6"/>
        <v>0</v>
      </c>
      <c r="Q58" s="33">
        <f t="shared" si="1"/>
        <v>495.16973739769935</v>
      </c>
      <c r="R58">
        <v>209</v>
      </c>
      <c r="S58" s="67">
        <f t="shared" si="2"/>
        <v>45136</v>
      </c>
      <c r="T58" s="43">
        <f t="shared" si="7"/>
        <v>147800.35660273972</v>
      </c>
      <c r="U58" s="43">
        <f t="shared" si="8"/>
        <v>147800.35660273972</v>
      </c>
      <c r="V58" s="43">
        <f t="shared" si="9"/>
        <v>82537.466650288756</v>
      </c>
      <c r="X58" s="43">
        <v>82446.603372452359</v>
      </c>
      <c r="Y58" s="2">
        <f t="shared" si="10"/>
        <v>90.863277836397174</v>
      </c>
    </row>
    <row r="59" spans="2:25" x14ac:dyDescent="0.35">
      <c r="B59">
        <v>565</v>
      </c>
      <c r="C59" s="7">
        <v>5</v>
      </c>
      <c r="D59" s="12" t="s">
        <v>240</v>
      </c>
      <c r="E59" s="40">
        <v>465.13789190988808</v>
      </c>
      <c r="F59" s="40">
        <f>INDEX('Revised 2021 Lockdown'!H$5:H$250,MATCH(B59,'Revised 2021 Lockdown'!B$5:B$250,0))</f>
        <v>465.13789190988808</v>
      </c>
      <c r="G59" s="40">
        <f t="shared" si="3"/>
        <v>0</v>
      </c>
      <c r="H59" s="2">
        <v>278883.09000000003</v>
      </c>
      <c r="I59" s="2">
        <f>INDEX('Revised 2021 Lockdown'!E$5:E$250,MATCH(B59,'Revised 2021 Lockdown'!B$5:B$250,0))</f>
        <v>278883.09000000003</v>
      </c>
      <c r="J59" s="2">
        <f t="shared" si="4"/>
        <v>0</v>
      </c>
      <c r="K59" s="2">
        <v>16633.559999999998</v>
      </c>
      <c r="L59" s="2">
        <f>INDEX('Revised 2021 Lockdown'!F$5:F$250,MATCH(B59,'Revised 2021 Lockdown'!B$5:B$250,0))</f>
        <v>16633.559999999998</v>
      </c>
      <c r="M59" s="2">
        <f t="shared" si="5"/>
        <v>0</v>
      </c>
      <c r="N59" s="2">
        <v>262249.53000000003</v>
      </c>
      <c r="O59" s="34">
        <f>INDEX('Revised 2021 Lockdown'!G$5:G$250,MATCH(B59,'Revised 2021 Lockdown'!B$5:B$250,0))</f>
        <v>262249.53000000003</v>
      </c>
      <c r="P59" s="2">
        <f t="shared" si="6"/>
        <v>0</v>
      </c>
      <c r="Q59" s="33">
        <f t="shared" si="1"/>
        <v>563.81029058541219</v>
      </c>
      <c r="R59">
        <v>209</v>
      </c>
      <c r="S59" s="67">
        <f t="shared" si="2"/>
        <v>45136</v>
      </c>
      <c r="T59" s="43">
        <f t="shared" si="7"/>
        <v>150164.79936986303</v>
      </c>
      <c r="U59" s="43">
        <f t="shared" si="8"/>
        <v>150164.79936986303</v>
      </c>
      <c r="V59" s="43">
        <f t="shared" si="9"/>
        <v>83857.863437709908</v>
      </c>
      <c r="X59" s="43">
        <v>83765.54657055196</v>
      </c>
      <c r="Y59" s="2">
        <f t="shared" si="10"/>
        <v>92.316867157947854</v>
      </c>
    </row>
    <row r="60" spans="2:25" x14ac:dyDescent="0.35">
      <c r="B60">
        <v>613</v>
      </c>
      <c r="C60" s="7">
        <v>5</v>
      </c>
      <c r="D60" s="12" t="s">
        <v>241</v>
      </c>
      <c r="E60" s="40">
        <v>163.01016309637433</v>
      </c>
      <c r="F60" s="40">
        <f>INDEX('Revised 2021 Lockdown'!H$5:H$250,MATCH(B60,'Revised 2021 Lockdown'!B$5:B$250,0))</f>
        <v>163.01016309637433</v>
      </c>
      <c r="G60" s="40">
        <f t="shared" si="3"/>
        <v>0</v>
      </c>
      <c r="H60" s="2">
        <v>103983.35</v>
      </c>
      <c r="I60" s="2">
        <f>INDEX('Revised 2021 Lockdown'!E$5:E$250,MATCH(B60,'Revised 2021 Lockdown'!B$5:B$250,0))</f>
        <v>103983.35</v>
      </c>
      <c r="J60" s="2">
        <f t="shared" si="4"/>
        <v>0</v>
      </c>
      <c r="K60" s="2">
        <v>0</v>
      </c>
      <c r="L60" s="2">
        <f>INDEX('Revised 2021 Lockdown'!F$5:F$250,MATCH(B60,'Revised 2021 Lockdown'!B$5:B$250,0))</f>
        <v>0</v>
      </c>
      <c r="M60" s="2">
        <f t="shared" si="5"/>
        <v>0</v>
      </c>
      <c r="N60" s="2">
        <v>103983.35</v>
      </c>
      <c r="O60" s="34">
        <f>INDEX('Revised 2021 Lockdown'!G$5:G$250,MATCH(B60,'Revised 2021 Lockdown'!B$5:B$250,0))</f>
        <v>103983.35</v>
      </c>
      <c r="P60" s="2">
        <f t="shared" si="6"/>
        <v>0</v>
      </c>
      <c r="Q60" s="33">
        <f t="shared" si="1"/>
        <v>637.89488964883321</v>
      </c>
      <c r="R60">
        <v>365</v>
      </c>
      <c r="S60" s="67" t="str">
        <f t="shared" si="2"/>
        <v>-</v>
      </c>
      <c r="T60" s="43">
        <f t="shared" si="7"/>
        <v>103983.35</v>
      </c>
      <c r="U60" s="43">
        <f t="shared" si="8"/>
        <v>103983.35</v>
      </c>
      <c r="V60" s="43">
        <f t="shared" si="9"/>
        <v>58068.346248166039</v>
      </c>
      <c r="X60" s="43">
        <v>58004.420367074934</v>
      </c>
      <c r="Y60" s="2">
        <f t="shared" si="10"/>
        <v>63.925881091105111</v>
      </c>
    </row>
    <row r="61" spans="2:25" x14ac:dyDescent="0.35">
      <c r="B61">
        <v>696</v>
      </c>
      <c r="C61" s="7">
        <v>5</v>
      </c>
      <c r="D61" s="12" t="s">
        <v>242</v>
      </c>
      <c r="E61" s="40">
        <v>298.5</v>
      </c>
      <c r="F61" s="40">
        <f>INDEX('Revised 2021 Lockdown'!H$5:H$250,MATCH(B61,'Revised 2021 Lockdown'!B$5:B$250,0))</f>
        <v>298.5</v>
      </c>
      <c r="G61" s="40">
        <f t="shared" si="3"/>
        <v>0</v>
      </c>
      <c r="H61" s="2">
        <v>119025.41</v>
      </c>
      <c r="I61" s="2">
        <f>INDEX('Revised 2021 Lockdown'!E$5:E$250,MATCH(B61,'Revised 2021 Lockdown'!B$5:B$250,0))</f>
        <v>119025.41</v>
      </c>
      <c r="J61" s="2">
        <f t="shared" si="4"/>
        <v>0</v>
      </c>
      <c r="K61" s="2">
        <v>209.12</v>
      </c>
      <c r="L61" s="2">
        <f>INDEX('Revised 2021 Lockdown'!F$5:F$250,MATCH(B61,'Revised 2021 Lockdown'!B$5:B$250,0))</f>
        <v>209.12</v>
      </c>
      <c r="M61" s="2">
        <f t="shared" si="5"/>
        <v>0</v>
      </c>
      <c r="N61" s="2">
        <v>118816.29000000001</v>
      </c>
      <c r="O61" s="34">
        <f>INDEX('Revised 2021 Lockdown'!G$5:G$250,MATCH(B61,'Revised 2021 Lockdown'!B$5:B$250,0))</f>
        <v>118816.29000000001</v>
      </c>
      <c r="P61" s="2">
        <f t="shared" si="6"/>
        <v>0</v>
      </c>
      <c r="Q61" s="33">
        <f t="shared" si="1"/>
        <v>398.04452261306534</v>
      </c>
      <c r="R61">
        <v>273</v>
      </c>
      <c r="S61" s="67">
        <f t="shared" si="2"/>
        <v>45200</v>
      </c>
      <c r="T61" s="43">
        <f t="shared" si="7"/>
        <v>88868.074438356169</v>
      </c>
      <c r="U61" s="43">
        <f t="shared" si="8"/>
        <v>88868.074438356169</v>
      </c>
      <c r="V61" s="43">
        <f t="shared" si="9"/>
        <v>49627.388585713576</v>
      </c>
      <c r="X61" s="43">
        <v>49572.755127959601</v>
      </c>
      <c r="Y61" s="2">
        <f t="shared" si="10"/>
        <v>54.633457753974653</v>
      </c>
    </row>
    <row r="62" spans="2:25" x14ac:dyDescent="0.35">
      <c r="B62">
        <v>731</v>
      </c>
      <c r="C62" s="7">
        <v>5</v>
      </c>
      <c r="D62" s="12" t="s">
        <v>243</v>
      </c>
      <c r="E62" s="40">
        <v>741.31104744107472</v>
      </c>
      <c r="F62" s="40">
        <f>INDEX('Revised 2021 Lockdown'!H$5:H$250,MATCH(B62,'Revised 2021 Lockdown'!B$5:B$250,0))</f>
        <v>741.31104744107472</v>
      </c>
      <c r="G62" s="40">
        <f t="shared" si="3"/>
        <v>0</v>
      </c>
      <c r="H62" s="2">
        <v>572177.31999999995</v>
      </c>
      <c r="I62" s="2">
        <f>INDEX('Revised 2021 Lockdown'!E$5:E$250,MATCH(B62,'Revised 2021 Lockdown'!B$5:B$250,0))</f>
        <v>572177.31999999995</v>
      </c>
      <c r="J62" s="2">
        <f t="shared" si="4"/>
        <v>0</v>
      </c>
      <c r="K62" s="2">
        <v>0</v>
      </c>
      <c r="L62" s="2">
        <f>INDEX('Revised 2021 Lockdown'!F$5:F$250,MATCH(B62,'Revised 2021 Lockdown'!B$5:B$250,0))</f>
        <v>0</v>
      </c>
      <c r="M62" s="2">
        <f t="shared" si="5"/>
        <v>0</v>
      </c>
      <c r="N62" s="2">
        <v>572177.31999999995</v>
      </c>
      <c r="O62" s="34">
        <f>INDEX('Revised 2021 Lockdown'!G$5:G$250,MATCH(B62,'Revised 2021 Lockdown'!B$5:B$250,0))</f>
        <v>572177.31999999995</v>
      </c>
      <c r="P62" s="2">
        <f t="shared" si="6"/>
        <v>0</v>
      </c>
      <c r="Q62" s="33">
        <f t="shared" si="1"/>
        <v>771.84512759535141</v>
      </c>
      <c r="R62">
        <v>181</v>
      </c>
      <c r="S62" s="67">
        <f t="shared" si="2"/>
        <v>45108</v>
      </c>
      <c r="T62" s="43">
        <f t="shared" si="7"/>
        <v>283737.24635616434</v>
      </c>
      <c r="U62" s="43">
        <f t="shared" si="8"/>
        <v>283737.24635616434</v>
      </c>
      <c r="V62" s="43">
        <f t="shared" si="9"/>
        <v>158449.91207641357</v>
      </c>
      <c r="X62" s="43">
        <v>158275.47882847837</v>
      </c>
      <c r="Y62" s="2">
        <f t="shared" si="10"/>
        <v>174.43324793520151</v>
      </c>
    </row>
    <row r="63" spans="2:25" x14ac:dyDescent="0.35">
      <c r="B63">
        <v>732</v>
      </c>
      <c r="C63" s="7">
        <v>5</v>
      </c>
      <c r="D63" s="12" t="s">
        <v>244</v>
      </c>
      <c r="E63" s="40">
        <v>216.59265528507484</v>
      </c>
      <c r="F63" s="40">
        <f>INDEX('Revised 2021 Lockdown'!H$5:H$250,MATCH(B63,'Revised 2021 Lockdown'!B$5:B$250,0))</f>
        <v>216.59265528507484</v>
      </c>
      <c r="G63" s="40">
        <f t="shared" si="3"/>
        <v>0</v>
      </c>
      <c r="H63" s="2">
        <v>96611.83</v>
      </c>
      <c r="I63" s="2">
        <f>INDEX('Revised 2021 Lockdown'!E$5:E$250,MATCH(B63,'Revised 2021 Lockdown'!B$5:B$250,0))</f>
        <v>96611.83</v>
      </c>
      <c r="J63" s="2">
        <f t="shared" si="4"/>
        <v>0</v>
      </c>
      <c r="K63" s="2">
        <v>0</v>
      </c>
      <c r="L63" s="2">
        <f>INDEX('Revised 2021 Lockdown'!F$5:F$250,MATCH(B63,'Revised 2021 Lockdown'!B$5:B$250,0))</f>
        <v>0</v>
      </c>
      <c r="M63" s="2">
        <f t="shared" si="5"/>
        <v>0</v>
      </c>
      <c r="N63" s="2">
        <v>96611.83</v>
      </c>
      <c r="O63" s="34">
        <f>INDEX('Revised 2021 Lockdown'!G$5:G$250,MATCH(B63,'Revised 2021 Lockdown'!B$5:B$250,0))</f>
        <v>96611.83</v>
      </c>
      <c r="P63" s="2">
        <f t="shared" si="6"/>
        <v>0</v>
      </c>
      <c r="Q63" s="33">
        <f t="shared" si="1"/>
        <v>446.05312157442035</v>
      </c>
      <c r="R63">
        <v>364</v>
      </c>
      <c r="S63" s="67">
        <f t="shared" si="2"/>
        <v>45291</v>
      </c>
      <c r="T63" s="43">
        <f t="shared" si="7"/>
        <v>96347.140054794509</v>
      </c>
      <c r="U63" s="43">
        <f t="shared" si="8"/>
        <v>96347.140054794509</v>
      </c>
      <c r="V63" s="43">
        <f t="shared" si="9"/>
        <v>53803.98966490649</v>
      </c>
      <c r="X63" s="43">
        <v>53744.758299321416</v>
      </c>
      <c r="Y63" s="2">
        <f t="shared" si="10"/>
        <v>59.231365585073945</v>
      </c>
    </row>
    <row r="64" spans="2:25" x14ac:dyDescent="0.35">
      <c r="B64">
        <v>754</v>
      </c>
      <c r="C64" s="7">
        <v>5</v>
      </c>
      <c r="D64" s="12" t="s">
        <v>58</v>
      </c>
      <c r="E64" s="40">
        <v>104.5553398350951</v>
      </c>
      <c r="F64" s="40">
        <f>INDEX('Revised 2021 Lockdown'!H$5:H$250,MATCH(B64,'Revised 2021 Lockdown'!B$5:B$250,0))</f>
        <v>104.5553398350951</v>
      </c>
      <c r="G64" s="40">
        <f t="shared" si="3"/>
        <v>0</v>
      </c>
      <c r="H64" s="2">
        <v>37739.360000000001</v>
      </c>
      <c r="I64" s="2">
        <f>INDEX('Revised 2021 Lockdown'!E$5:E$250,MATCH(B64,'Revised 2021 Lockdown'!B$5:B$250,0))</f>
        <v>37739.360000000001</v>
      </c>
      <c r="J64" s="2">
        <f t="shared" si="4"/>
        <v>0</v>
      </c>
      <c r="K64" s="2">
        <v>0</v>
      </c>
      <c r="L64" s="2">
        <f>INDEX('Revised 2021 Lockdown'!F$5:F$250,MATCH(B64,'Revised 2021 Lockdown'!B$5:B$250,0))</f>
        <v>0</v>
      </c>
      <c r="M64" s="2">
        <f t="shared" si="5"/>
        <v>0</v>
      </c>
      <c r="N64" s="2">
        <v>37739.360000000001</v>
      </c>
      <c r="O64" s="34">
        <f>INDEX('Revised 2021 Lockdown'!G$5:G$250,MATCH(B64,'Revised 2021 Lockdown'!B$5:B$250,0))</f>
        <v>37739.360000000001</v>
      </c>
      <c r="P64" s="2">
        <f t="shared" si="6"/>
        <v>0</v>
      </c>
      <c r="Q64" s="33">
        <f t="shared" si="1"/>
        <v>360.95105290196176</v>
      </c>
      <c r="R64">
        <v>365</v>
      </c>
      <c r="S64" s="67" t="str">
        <f t="shared" si="2"/>
        <v>-</v>
      </c>
      <c r="T64" s="43">
        <f t="shared" si="7"/>
        <v>37739.360000000001</v>
      </c>
      <c r="U64" s="43">
        <f t="shared" si="8"/>
        <v>37739.360000000001</v>
      </c>
      <c r="V64" s="43">
        <f t="shared" si="9"/>
        <v>21075.126197263191</v>
      </c>
      <c r="X64" s="43">
        <v>21051.925157483125</v>
      </c>
      <c r="Y64" s="2">
        <f t="shared" si="10"/>
        <v>23.201039780065912</v>
      </c>
    </row>
    <row r="65" spans="2:25" x14ac:dyDescent="0.35">
      <c r="B65">
        <v>885</v>
      </c>
      <c r="C65" s="7">
        <v>5</v>
      </c>
      <c r="D65" s="12" t="s">
        <v>59</v>
      </c>
      <c r="E65" s="40">
        <v>364.76</v>
      </c>
      <c r="F65" s="40">
        <f>INDEX('Revised 2021 Lockdown'!H$5:H$250,MATCH(B65,'Revised 2021 Lockdown'!B$5:B$250,0))</f>
        <v>426.89</v>
      </c>
      <c r="G65" s="40">
        <f t="shared" si="3"/>
        <v>62.129999999999995</v>
      </c>
      <c r="H65" s="2">
        <v>237630.63</v>
      </c>
      <c r="I65" s="2">
        <f>INDEX('Revised 2021 Lockdown'!E$5:E$250,MATCH(B65,'Revised 2021 Lockdown'!B$5:B$250,0))</f>
        <v>237630.63</v>
      </c>
      <c r="J65" s="2">
        <f t="shared" si="4"/>
        <v>0</v>
      </c>
      <c r="K65" s="2">
        <v>111689.82999999997</v>
      </c>
      <c r="L65" s="2">
        <f>INDEX('Revised 2021 Lockdown'!F$5:F$250,MATCH(B65,'Revised 2021 Lockdown'!B$5:B$250,0))</f>
        <v>111689.82999999997</v>
      </c>
      <c r="M65" s="2">
        <f t="shared" si="5"/>
        <v>0</v>
      </c>
      <c r="N65" s="2">
        <v>125940.80000000003</v>
      </c>
      <c r="O65" s="34">
        <f>INDEX('Revised 2021 Lockdown'!G$5:G$250,MATCH(B65,'Revised 2021 Lockdown'!B$5:B$250,0))</f>
        <v>125940.80000000003</v>
      </c>
      <c r="P65" s="2">
        <f t="shared" si="6"/>
        <v>0</v>
      </c>
      <c r="Q65" s="33">
        <f t="shared" si="1"/>
        <v>345.27031472749212</v>
      </c>
      <c r="R65">
        <v>365</v>
      </c>
      <c r="S65" s="67" t="str">
        <f t="shared" si="2"/>
        <v>-</v>
      </c>
      <c r="T65" s="43">
        <f t="shared" si="7"/>
        <v>125940.80000000005</v>
      </c>
      <c r="U65" s="43">
        <f t="shared" si="8"/>
        <v>125940.80000000005</v>
      </c>
      <c r="V65" s="43">
        <f t="shared" si="9"/>
        <v>70330.240189136355</v>
      </c>
      <c r="X65" s="43">
        <v>70252.815518693271</v>
      </c>
      <c r="Y65" s="2">
        <f t="shared" si="10"/>
        <v>77.424670443084324</v>
      </c>
    </row>
    <row r="66" spans="2:25" x14ac:dyDescent="0.35">
      <c r="B66">
        <v>909</v>
      </c>
      <c r="C66" s="7">
        <v>5</v>
      </c>
      <c r="D66" s="12" t="s">
        <v>245</v>
      </c>
      <c r="E66" s="40">
        <v>500.03000000000003</v>
      </c>
      <c r="F66" s="40">
        <f>INDEX('Revised 2021 Lockdown'!H$5:H$250,MATCH(B66,'Revised 2021 Lockdown'!B$5:B$250,0))</f>
        <v>500.03000000000003</v>
      </c>
      <c r="G66" s="40">
        <f t="shared" si="3"/>
        <v>0</v>
      </c>
      <c r="H66" s="2">
        <v>187854.7</v>
      </c>
      <c r="I66" s="2">
        <f>INDEX('Revised 2021 Lockdown'!E$5:E$250,MATCH(B66,'Revised 2021 Lockdown'!B$5:B$250,0))</f>
        <v>187854.7</v>
      </c>
      <c r="J66" s="2">
        <f t="shared" si="4"/>
        <v>0</v>
      </c>
      <c r="K66" s="2">
        <v>90</v>
      </c>
      <c r="L66" s="2">
        <f>INDEX('Revised 2021 Lockdown'!F$5:F$250,MATCH(B66,'Revised 2021 Lockdown'!B$5:B$250,0))</f>
        <v>90</v>
      </c>
      <c r="M66" s="2">
        <f t="shared" si="5"/>
        <v>0</v>
      </c>
      <c r="N66" s="2">
        <v>187764.7</v>
      </c>
      <c r="O66" s="34">
        <f>INDEX('Revised 2021 Lockdown'!G$5:G$250,MATCH(B66,'Revised 2021 Lockdown'!B$5:B$250,0))</f>
        <v>187764.7</v>
      </c>
      <c r="P66" s="2">
        <f t="shared" si="6"/>
        <v>0</v>
      </c>
      <c r="Q66" s="33">
        <f t="shared" si="1"/>
        <v>375.50686958782472</v>
      </c>
      <c r="R66">
        <v>181</v>
      </c>
      <c r="S66" s="67">
        <f t="shared" si="2"/>
        <v>45108</v>
      </c>
      <c r="T66" s="43">
        <f t="shared" si="7"/>
        <v>93110.714246575357</v>
      </c>
      <c r="U66" s="43">
        <f t="shared" si="8"/>
        <v>93110.714246575357</v>
      </c>
      <c r="V66" s="43">
        <f t="shared" si="9"/>
        <v>51996.643638468893</v>
      </c>
      <c r="X66" s="43">
        <v>51939.401931529901</v>
      </c>
      <c r="Y66" s="2">
        <f t="shared" si="10"/>
        <v>57.241706938992138</v>
      </c>
    </row>
    <row r="67" spans="2:25" x14ac:dyDescent="0.35">
      <c r="B67">
        <v>923</v>
      </c>
      <c r="C67" s="7">
        <v>5</v>
      </c>
      <c r="D67" s="12" t="s">
        <v>60</v>
      </c>
      <c r="E67" s="40">
        <v>104.46</v>
      </c>
      <c r="F67" s="40">
        <f>INDEX('Revised 2021 Lockdown'!H$5:H$250,MATCH(B67,'Revised 2021 Lockdown'!B$5:B$250,0))</f>
        <v>104.46</v>
      </c>
      <c r="G67" s="40">
        <f t="shared" si="3"/>
        <v>0</v>
      </c>
      <c r="H67" s="2">
        <v>34098.89</v>
      </c>
      <c r="I67" s="2">
        <f>INDEX('Revised 2021 Lockdown'!E$5:E$250,MATCH(B67,'Revised 2021 Lockdown'!B$5:B$250,0))</f>
        <v>34098.89</v>
      </c>
      <c r="J67" s="2">
        <f t="shared" si="4"/>
        <v>0</v>
      </c>
      <c r="K67" s="2">
        <v>129.30000000000001</v>
      </c>
      <c r="L67" s="2">
        <f>INDEX('Revised 2021 Lockdown'!F$5:F$250,MATCH(B67,'Revised 2021 Lockdown'!B$5:B$250,0))</f>
        <v>129.30000000000001</v>
      </c>
      <c r="M67" s="2">
        <f t="shared" si="5"/>
        <v>0</v>
      </c>
      <c r="N67" s="2">
        <v>33969.589999999997</v>
      </c>
      <c r="O67" s="34">
        <f>INDEX('Revised 2021 Lockdown'!G$5:G$250,MATCH(B67,'Revised 2021 Lockdown'!B$5:B$250,0))</f>
        <v>33969.589999999997</v>
      </c>
      <c r="P67" s="2">
        <f t="shared" si="6"/>
        <v>0</v>
      </c>
      <c r="Q67" s="33">
        <f t="shared" si="1"/>
        <v>325.19232242006507</v>
      </c>
      <c r="R67">
        <v>365</v>
      </c>
      <c r="S67" s="67" t="str">
        <f t="shared" si="2"/>
        <v>-</v>
      </c>
      <c r="T67" s="43">
        <f t="shared" si="7"/>
        <v>33969.589999999997</v>
      </c>
      <c r="U67" s="43">
        <f t="shared" si="8"/>
        <v>33969.589999999997</v>
      </c>
      <c r="V67" s="43">
        <f t="shared" si="9"/>
        <v>18969.940033940416</v>
      </c>
      <c r="X67" s="43">
        <v>18949.056537005057</v>
      </c>
      <c r="Y67" s="2">
        <f t="shared" si="10"/>
        <v>20.88349693535929</v>
      </c>
    </row>
    <row r="68" spans="2:25" x14ac:dyDescent="0.35">
      <c r="B68">
        <v>394</v>
      </c>
      <c r="C68" s="7">
        <v>6</v>
      </c>
      <c r="D68" s="12" t="s">
        <v>61</v>
      </c>
      <c r="E68" s="40">
        <v>470.35</v>
      </c>
      <c r="F68" s="40">
        <f>INDEX('Revised 2021 Lockdown'!H$5:H$250,MATCH(B68,'Revised 2021 Lockdown'!B$5:B$250,0))</f>
        <v>470.35</v>
      </c>
      <c r="G68" s="40">
        <f t="shared" si="3"/>
        <v>0</v>
      </c>
      <c r="H68" s="2">
        <v>442711.86</v>
      </c>
      <c r="I68" s="2">
        <f>INDEX('Revised 2021 Lockdown'!E$5:E$250,MATCH(B68,'Revised 2021 Lockdown'!B$5:B$250,0))</f>
        <v>442711.86</v>
      </c>
      <c r="J68" s="2">
        <f t="shared" si="4"/>
        <v>0</v>
      </c>
      <c r="K68" s="2">
        <v>36858.269999999997</v>
      </c>
      <c r="L68" s="2">
        <f>INDEX('Revised 2021 Lockdown'!F$5:F$250,MATCH(B68,'Revised 2021 Lockdown'!B$5:B$250,0))</f>
        <v>36858.269999999997</v>
      </c>
      <c r="M68" s="2">
        <f t="shared" si="5"/>
        <v>0</v>
      </c>
      <c r="N68" s="2">
        <v>405853.58999999997</v>
      </c>
      <c r="O68" s="34">
        <f>INDEX('Revised 2021 Lockdown'!G$5:G$250,MATCH(B68,'Revised 2021 Lockdown'!B$5:B$250,0))</f>
        <v>405853.58999999997</v>
      </c>
      <c r="P68" s="2">
        <f t="shared" si="6"/>
        <v>0</v>
      </c>
      <c r="Q68" s="33">
        <f t="shared" si="1"/>
        <v>862.87570957797379</v>
      </c>
      <c r="R68">
        <v>365</v>
      </c>
      <c r="S68" s="67" t="str">
        <f t="shared" si="2"/>
        <v>-</v>
      </c>
      <c r="T68" s="43">
        <f t="shared" si="7"/>
        <v>405853.58999999997</v>
      </c>
      <c r="U68" s="43">
        <f t="shared" si="8"/>
        <v>405853.58999999997</v>
      </c>
      <c r="V68" s="43">
        <f t="shared" si="9"/>
        <v>226644.42711435258</v>
      </c>
      <c r="X68" s="43">
        <v>226394.92035836965</v>
      </c>
      <c r="Y68" s="2">
        <f t="shared" si="10"/>
        <v>249.5067559829331</v>
      </c>
    </row>
    <row r="69" spans="2:25" x14ac:dyDescent="0.35">
      <c r="B69">
        <v>414</v>
      </c>
      <c r="C69" s="7">
        <v>6</v>
      </c>
      <c r="D69" s="12" t="s">
        <v>62</v>
      </c>
      <c r="E69" s="40">
        <v>162.98314649640224</v>
      </c>
      <c r="F69" s="40">
        <f>INDEX('Revised 2021 Lockdown'!H$5:H$250,MATCH(B69,'Revised 2021 Lockdown'!B$5:B$250,0))</f>
        <v>162.98314649640224</v>
      </c>
      <c r="G69" s="40">
        <f t="shared" si="3"/>
        <v>0</v>
      </c>
      <c r="H69" s="2">
        <v>235003.79</v>
      </c>
      <c r="I69" s="2">
        <f>INDEX('Revised 2021 Lockdown'!E$5:E$250,MATCH(B69,'Revised 2021 Lockdown'!B$5:B$250,0))</f>
        <v>235003.79</v>
      </c>
      <c r="J69" s="2">
        <f t="shared" si="4"/>
        <v>0</v>
      </c>
      <c r="K69" s="2">
        <v>10880.91</v>
      </c>
      <c r="L69" s="2">
        <f>INDEX('Revised 2021 Lockdown'!F$5:F$250,MATCH(B69,'Revised 2021 Lockdown'!B$5:B$250,0))</f>
        <v>10880.91</v>
      </c>
      <c r="M69" s="2">
        <f t="shared" si="5"/>
        <v>0</v>
      </c>
      <c r="N69" s="2">
        <v>224122.88</v>
      </c>
      <c r="O69" s="34">
        <f>INDEX('Revised 2021 Lockdown'!G$5:G$250,MATCH(B69,'Revised 2021 Lockdown'!B$5:B$250,0))</f>
        <v>224122.88</v>
      </c>
      <c r="P69" s="2">
        <f t="shared" si="6"/>
        <v>0</v>
      </c>
      <c r="Q69" s="33">
        <f t="shared" si="1"/>
        <v>1375.1291763467543</v>
      </c>
      <c r="R69">
        <v>365</v>
      </c>
      <c r="S69" s="67" t="str">
        <f t="shared" si="2"/>
        <v>-</v>
      </c>
      <c r="T69" s="43">
        <f t="shared" si="7"/>
        <v>224122.88</v>
      </c>
      <c r="U69" s="43">
        <f t="shared" si="8"/>
        <v>224122.88</v>
      </c>
      <c r="V69" s="43">
        <f t="shared" si="9"/>
        <v>125158.93167488994</v>
      </c>
      <c r="X69" s="43">
        <v>125021.14757217854</v>
      </c>
      <c r="Y69" s="2">
        <f t="shared" si="10"/>
        <v>137.78410271140456</v>
      </c>
    </row>
    <row r="70" spans="2:25" x14ac:dyDescent="0.35">
      <c r="B70">
        <v>426</v>
      </c>
      <c r="C70" s="7">
        <v>6</v>
      </c>
      <c r="D70" s="12" t="s">
        <v>63</v>
      </c>
      <c r="E70" s="40">
        <v>378.22780118593562</v>
      </c>
      <c r="F70" s="40">
        <f>INDEX('Revised 2021 Lockdown'!H$5:H$250,MATCH(B70,'Revised 2021 Lockdown'!B$5:B$250,0))</f>
        <v>378.22780118593562</v>
      </c>
      <c r="G70" s="40">
        <f t="shared" si="3"/>
        <v>0</v>
      </c>
      <c r="H70" s="2">
        <v>220452.09</v>
      </c>
      <c r="I70" s="2">
        <f>INDEX('Revised 2021 Lockdown'!E$5:E$250,MATCH(B70,'Revised 2021 Lockdown'!B$5:B$250,0))</f>
        <v>220452.09</v>
      </c>
      <c r="J70" s="2">
        <f t="shared" si="4"/>
        <v>0</v>
      </c>
      <c r="K70" s="2">
        <v>0</v>
      </c>
      <c r="L70" s="2">
        <f>INDEX('Revised 2021 Lockdown'!F$5:F$250,MATCH(B70,'Revised 2021 Lockdown'!B$5:B$250,0))</f>
        <v>0</v>
      </c>
      <c r="M70" s="2">
        <f t="shared" si="5"/>
        <v>0</v>
      </c>
      <c r="N70" s="2">
        <v>220452.09</v>
      </c>
      <c r="O70" s="34">
        <f>INDEX('Revised 2021 Lockdown'!G$5:G$250,MATCH(B70,'Revised 2021 Lockdown'!B$5:B$250,0))</f>
        <v>220452.09</v>
      </c>
      <c r="P70" s="2">
        <f t="shared" si="6"/>
        <v>0</v>
      </c>
      <c r="Q70" s="33">
        <f t="shared" si="1"/>
        <v>582.8553303294234</v>
      </c>
      <c r="R70">
        <v>365</v>
      </c>
      <c r="S70" s="67" t="str">
        <f t="shared" si="2"/>
        <v>-</v>
      </c>
      <c r="T70" s="43">
        <f t="shared" si="7"/>
        <v>220452.09</v>
      </c>
      <c r="U70" s="43">
        <f t="shared" si="8"/>
        <v>220452.09</v>
      </c>
      <c r="V70" s="43">
        <f t="shared" si="9"/>
        <v>123109.0197926097</v>
      </c>
      <c r="X70" s="43">
        <v>122973.49238277317</v>
      </c>
      <c r="Y70" s="2">
        <f t="shared" si="10"/>
        <v>135.52740983653348</v>
      </c>
    </row>
    <row r="71" spans="2:25" x14ac:dyDescent="0.35">
      <c r="B71">
        <v>430</v>
      </c>
      <c r="C71" s="7">
        <v>6</v>
      </c>
      <c r="D71" s="12" t="s">
        <v>64</v>
      </c>
      <c r="E71" s="40">
        <v>2365.2538032626444</v>
      </c>
      <c r="F71" s="40">
        <f>INDEX('Revised 2021 Lockdown'!H$5:H$250,MATCH(B71,'Revised 2021 Lockdown'!B$5:B$250,0))</f>
        <v>2365.2538032626444</v>
      </c>
      <c r="G71" s="40">
        <f t="shared" si="3"/>
        <v>0</v>
      </c>
      <c r="H71" s="2">
        <v>1804896.57</v>
      </c>
      <c r="I71" s="2">
        <f>INDEX('Revised 2021 Lockdown'!E$5:E$250,MATCH(B71,'Revised 2021 Lockdown'!B$5:B$250,0))</f>
        <v>2003161.13</v>
      </c>
      <c r="J71" s="2">
        <f t="shared" si="4"/>
        <v>198264.55999999982</v>
      </c>
      <c r="K71" s="2">
        <v>1180</v>
      </c>
      <c r="L71" s="2">
        <f>INDEX('Revised 2021 Lockdown'!F$5:F$250,MATCH(B71,'Revised 2021 Lockdown'!B$5:B$250,0))</f>
        <v>1180</v>
      </c>
      <c r="M71" s="2">
        <f t="shared" si="5"/>
        <v>0</v>
      </c>
      <c r="N71" s="2">
        <v>1803716.57</v>
      </c>
      <c r="O71" s="34">
        <f>INDEX('Revised 2021 Lockdown'!G$5:G$250,MATCH(B71,'Revised 2021 Lockdown'!B$5:B$250,0))</f>
        <v>2001981.13</v>
      </c>
      <c r="P71" s="2">
        <f t="shared" si="6"/>
        <v>198264.55999999982</v>
      </c>
      <c r="Q71" s="33">
        <f t="shared" si="1"/>
        <v>762.58901582229498</v>
      </c>
      <c r="R71">
        <v>365</v>
      </c>
      <c r="S71" s="67" t="str">
        <f t="shared" si="2"/>
        <v>-</v>
      </c>
      <c r="T71" s="43">
        <f t="shared" si="7"/>
        <v>1803716.5700000003</v>
      </c>
      <c r="U71" s="43">
        <f t="shared" si="8"/>
        <v>2001981.13</v>
      </c>
      <c r="V71" s="43">
        <f t="shared" si="9"/>
        <v>1117984.1141791902</v>
      </c>
      <c r="X71" s="43">
        <v>1006156.602468939</v>
      </c>
      <c r="Y71" s="2">
        <f t="shared" si="10"/>
        <v>111827.51171025122</v>
      </c>
    </row>
    <row r="72" spans="2:25" x14ac:dyDescent="0.35">
      <c r="B72">
        <v>443</v>
      </c>
      <c r="C72" s="7">
        <v>6</v>
      </c>
      <c r="D72" s="12" t="s">
        <v>65</v>
      </c>
      <c r="E72" s="40">
        <v>13.61</v>
      </c>
      <c r="F72" s="40">
        <f>INDEX('Revised 2021 Lockdown'!H$5:H$250,MATCH(B72,'Revised 2021 Lockdown'!B$5:B$250,0))</f>
        <v>13.61</v>
      </c>
      <c r="G72" s="40">
        <f t="shared" si="3"/>
        <v>0</v>
      </c>
      <c r="H72" s="2">
        <v>17081.009999999998</v>
      </c>
      <c r="I72" s="2">
        <f>INDEX('Revised 2021 Lockdown'!E$5:E$250,MATCH(B72,'Revised 2021 Lockdown'!B$5:B$250,0))</f>
        <v>17081.009999999998</v>
      </c>
      <c r="J72" s="2">
        <f t="shared" si="4"/>
        <v>0</v>
      </c>
      <c r="K72" s="2">
        <v>0</v>
      </c>
      <c r="L72" s="2">
        <f>INDEX('Revised 2021 Lockdown'!F$5:F$250,MATCH(B72,'Revised 2021 Lockdown'!B$5:B$250,0))</f>
        <v>0</v>
      </c>
      <c r="M72" s="2">
        <f t="shared" si="5"/>
        <v>0</v>
      </c>
      <c r="N72" s="2">
        <v>17081.009999999998</v>
      </c>
      <c r="O72" s="34">
        <f>INDEX('Revised 2021 Lockdown'!G$5:G$250,MATCH(B72,'Revised 2021 Lockdown'!B$5:B$250,0))</f>
        <v>17081.009999999998</v>
      </c>
      <c r="P72" s="2">
        <f t="shared" si="6"/>
        <v>0</v>
      </c>
      <c r="Q72" s="33">
        <f t="shared" si="1"/>
        <v>1255.033798677443</v>
      </c>
      <c r="R72">
        <v>365</v>
      </c>
      <c r="S72" s="67" t="str">
        <f t="shared" si="2"/>
        <v>-</v>
      </c>
      <c r="T72" s="43">
        <f t="shared" si="7"/>
        <v>17081.009999999998</v>
      </c>
      <c r="U72" s="43">
        <f t="shared" si="8"/>
        <v>17081.009999999998</v>
      </c>
      <c r="V72" s="43">
        <f t="shared" si="9"/>
        <v>9538.700214489978</v>
      </c>
      <c r="X72" s="43">
        <v>9528.1993158925015</v>
      </c>
      <c r="Y72" s="2">
        <f t="shared" si="10"/>
        <v>10.500898597476407</v>
      </c>
    </row>
    <row r="73" spans="2:25" x14ac:dyDescent="0.35">
      <c r="B73">
        <v>562</v>
      </c>
      <c r="C73" s="7">
        <v>6</v>
      </c>
      <c r="D73" s="12" t="s">
        <v>246</v>
      </c>
      <c r="E73" s="40">
        <v>27.028749556405973</v>
      </c>
      <c r="F73" s="40">
        <f>INDEX('Revised 2021 Lockdown'!H$5:H$250,MATCH(B73,'Revised 2021 Lockdown'!B$5:B$250,0))</f>
        <v>27.028749556405973</v>
      </c>
      <c r="G73" s="40">
        <f t="shared" si="3"/>
        <v>0</v>
      </c>
      <c r="H73" s="2">
        <v>39061.46</v>
      </c>
      <c r="I73" s="2">
        <f>INDEX('Revised 2021 Lockdown'!E$5:E$250,MATCH(B73,'Revised 2021 Lockdown'!B$5:B$250,0))</f>
        <v>39061.46</v>
      </c>
      <c r="J73" s="2">
        <f t="shared" si="4"/>
        <v>0</v>
      </c>
      <c r="K73" s="2">
        <v>0</v>
      </c>
      <c r="L73" s="2">
        <f>INDEX('Revised 2021 Lockdown'!F$5:F$250,MATCH(B73,'Revised 2021 Lockdown'!B$5:B$250,0))</f>
        <v>0</v>
      </c>
      <c r="M73" s="2">
        <f t="shared" si="5"/>
        <v>0</v>
      </c>
      <c r="N73" s="2">
        <v>39061.46</v>
      </c>
      <c r="O73" s="34">
        <f>INDEX('Revised 2021 Lockdown'!G$5:G$250,MATCH(B73,'Revised 2021 Lockdown'!B$5:B$250,0))</f>
        <v>39061.46</v>
      </c>
      <c r="P73" s="2">
        <f t="shared" si="6"/>
        <v>0</v>
      </c>
      <c r="Q73" s="33">
        <f t="shared" si="1"/>
        <v>1445.1819133727629</v>
      </c>
      <c r="R73">
        <v>181</v>
      </c>
      <c r="S73" s="67">
        <f t="shared" si="2"/>
        <v>45108</v>
      </c>
      <c r="T73" s="43">
        <f t="shared" si="7"/>
        <v>19370.203452054793</v>
      </c>
      <c r="U73" s="43">
        <f t="shared" si="8"/>
        <v>19370.203452054793</v>
      </c>
      <c r="V73" s="43">
        <f t="shared" si="9"/>
        <v>10817.074858151222</v>
      </c>
      <c r="X73" s="43">
        <v>10805.166631280414</v>
      </c>
      <c r="Y73" s="2">
        <f t="shared" si="10"/>
        <v>11.908226870807994</v>
      </c>
    </row>
    <row r="74" spans="2:25" x14ac:dyDescent="0.35">
      <c r="B74">
        <v>603</v>
      </c>
      <c r="C74" s="7">
        <v>6</v>
      </c>
      <c r="D74" s="12" t="s">
        <v>66</v>
      </c>
      <c r="E74" s="40">
        <v>102.0991281586101</v>
      </c>
      <c r="F74" s="40">
        <f>INDEX('Revised 2021 Lockdown'!H$5:H$250,MATCH(B74,'Revised 2021 Lockdown'!B$5:B$250,0))</f>
        <v>102.0991281586101</v>
      </c>
      <c r="G74" s="40">
        <f t="shared" si="3"/>
        <v>0</v>
      </c>
      <c r="H74" s="2">
        <v>98144.56</v>
      </c>
      <c r="I74" s="2">
        <f>INDEX('Revised 2021 Lockdown'!E$5:E$250,MATCH(B74,'Revised 2021 Lockdown'!B$5:B$250,0))</f>
        <v>98144.56</v>
      </c>
      <c r="J74" s="2">
        <f t="shared" si="4"/>
        <v>0</v>
      </c>
      <c r="K74" s="2">
        <v>0</v>
      </c>
      <c r="L74" s="2">
        <f>INDEX('Revised 2021 Lockdown'!F$5:F$250,MATCH(B74,'Revised 2021 Lockdown'!B$5:B$250,0))</f>
        <v>0</v>
      </c>
      <c r="M74" s="2">
        <f t="shared" si="5"/>
        <v>0</v>
      </c>
      <c r="N74" s="2">
        <v>98144.56</v>
      </c>
      <c r="O74" s="34">
        <f>INDEX('Revised 2021 Lockdown'!G$5:G$250,MATCH(B74,'Revised 2021 Lockdown'!B$5:B$250,0))</f>
        <v>98144.56</v>
      </c>
      <c r="P74" s="2">
        <f t="shared" si="6"/>
        <v>0</v>
      </c>
      <c r="Q74" s="33">
        <f t="shared" si="1"/>
        <v>961.26736603992629</v>
      </c>
      <c r="R74">
        <v>365</v>
      </c>
      <c r="S74" s="67" t="str">
        <f t="shared" si="2"/>
        <v>-</v>
      </c>
      <c r="T74" s="43">
        <f t="shared" si="7"/>
        <v>98144.56</v>
      </c>
      <c r="U74" s="43">
        <f t="shared" si="8"/>
        <v>98144.56</v>
      </c>
      <c r="V74" s="43">
        <f t="shared" si="9"/>
        <v>54807.738858710618</v>
      </c>
      <c r="X74" s="43">
        <v>54747.402492626054</v>
      </c>
      <c r="Y74" s="2">
        <f t="shared" si="10"/>
        <v>60.336366084564361</v>
      </c>
    </row>
    <row r="75" spans="2:25" x14ac:dyDescent="0.35">
      <c r="B75">
        <v>618</v>
      </c>
      <c r="C75" s="7">
        <v>6</v>
      </c>
      <c r="D75" s="12" t="s">
        <v>67</v>
      </c>
      <c r="E75" s="40">
        <v>20.91808745945508</v>
      </c>
      <c r="F75" s="40">
        <f>INDEX('Revised 2021 Lockdown'!H$5:H$250,MATCH(B75,'Revised 2021 Lockdown'!B$5:B$250,0))</f>
        <v>20.91808745945508</v>
      </c>
      <c r="G75" s="40">
        <f t="shared" si="3"/>
        <v>0</v>
      </c>
      <c r="H75" s="2">
        <v>15334.76</v>
      </c>
      <c r="I75" s="2">
        <f>INDEX('Revised 2021 Lockdown'!E$5:E$250,MATCH(B75,'Revised 2021 Lockdown'!B$5:B$250,0))</f>
        <v>15334.76</v>
      </c>
      <c r="J75" s="2">
        <f t="shared" si="4"/>
        <v>0</v>
      </c>
      <c r="K75" s="2">
        <v>0</v>
      </c>
      <c r="L75" s="2">
        <f>INDEX('Revised 2021 Lockdown'!F$5:F$250,MATCH(B75,'Revised 2021 Lockdown'!B$5:B$250,0))</f>
        <v>0</v>
      </c>
      <c r="M75" s="2">
        <f t="shared" si="5"/>
        <v>0</v>
      </c>
      <c r="N75" s="2">
        <v>15334.76</v>
      </c>
      <c r="O75" s="34">
        <f>INDEX('Revised 2021 Lockdown'!G$5:G$250,MATCH(B75,'Revised 2021 Lockdown'!B$5:B$250,0))</f>
        <v>15334.76</v>
      </c>
      <c r="P75" s="2">
        <f t="shared" si="6"/>
        <v>0</v>
      </c>
      <c r="Q75" s="33">
        <f t="shared" si="1"/>
        <v>733.08614039036399</v>
      </c>
      <c r="R75">
        <v>365</v>
      </c>
      <c r="S75" s="67" t="str">
        <f t="shared" si="2"/>
        <v>-</v>
      </c>
      <c r="T75" s="43">
        <f t="shared" si="7"/>
        <v>15334.76</v>
      </c>
      <c r="U75" s="43">
        <f t="shared" si="8"/>
        <v>15334.76</v>
      </c>
      <c r="V75" s="43">
        <f t="shared" si="9"/>
        <v>8563.5263079380184</v>
      </c>
      <c r="X75" s="43">
        <v>8554.098952074597</v>
      </c>
      <c r="Y75" s="2">
        <f t="shared" si="10"/>
        <v>9.4273558634213259</v>
      </c>
    </row>
    <row r="76" spans="2:25" x14ac:dyDescent="0.35">
      <c r="B76">
        <v>620</v>
      </c>
      <c r="C76" s="7">
        <v>6</v>
      </c>
      <c r="D76" s="12" t="s">
        <v>68</v>
      </c>
      <c r="E76" s="40">
        <v>217.13044977838732</v>
      </c>
      <c r="F76" s="40">
        <f>INDEX('Revised 2021 Lockdown'!H$5:H$250,MATCH(B76,'Revised 2021 Lockdown'!B$5:B$250,0))</f>
        <v>217.13044977838732</v>
      </c>
      <c r="G76" s="40">
        <f t="shared" si="3"/>
        <v>0</v>
      </c>
      <c r="H76" s="2">
        <v>149105.72</v>
      </c>
      <c r="I76" s="2">
        <f>INDEX('Revised 2021 Lockdown'!E$5:E$250,MATCH(B76,'Revised 2021 Lockdown'!B$5:B$250,0))</f>
        <v>149105.72</v>
      </c>
      <c r="J76" s="2">
        <f t="shared" si="4"/>
        <v>0</v>
      </c>
      <c r="K76" s="2">
        <v>0</v>
      </c>
      <c r="L76" s="2">
        <f>INDEX('Revised 2021 Lockdown'!F$5:F$250,MATCH(B76,'Revised 2021 Lockdown'!B$5:B$250,0))</f>
        <v>0</v>
      </c>
      <c r="M76" s="2">
        <f t="shared" si="5"/>
        <v>0</v>
      </c>
      <c r="N76" s="2">
        <v>149105.72</v>
      </c>
      <c r="O76" s="34">
        <f>INDEX('Revised 2021 Lockdown'!G$5:G$250,MATCH(B76,'Revised 2021 Lockdown'!B$5:B$250,0))</f>
        <v>149105.72</v>
      </c>
      <c r="P76" s="2">
        <f t="shared" si="6"/>
        <v>0</v>
      </c>
      <c r="Q76" s="33">
        <f t="shared" si="1"/>
        <v>686.71031701073582</v>
      </c>
      <c r="R76">
        <v>365</v>
      </c>
      <c r="S76" s="67" t="str">
        <f t="shared" si="2"/>
        <v>-</v>
      </c>
      <c r="T76" s="43">
        <f t="shared" si="7"/>
        <v>149105.72</v>
      </c>
      <c r="U76" s="43">
        <f t="shared" si="8"/>
        <v>149105.72</v>
      </c>
      <c r="V76" s="43">
        <f t="shared" si="9"/>
        <v>83266.432333081175</v>
      </c>
      <c r="X76" s="43">
        <v>83174.76655652441</v>
      </c>
      <c r="Y76" s="2">
        <f t="shared" si="10"/>
        <v>91.665776556765195</v>
      </c>
    </row>
    <row r="77" spans="2:25" x14ac:dyDescent="0.35">
      <c r="B77">
        <v>622</v>
      </c>
      <c r="C77" s="7">
        <v>6</v>
      </c>
      <c r="D77" s="12" t="s">
        <v>69</v>
      </c>
      <c r="E77" s="40">
        <v>121.45476787490654</v>
      </c>
      <c r="F77" s="40">
        <f>INDEX('Revised 2021 Lockdown'!H$5:H$250,MATCH(B77,'Revised 2021 Lockdown'!B$5:B$250,0))</f>
        <v>121.45476787490654</v>
      </c>
      <c r="G77" s="40">
        <f t="shared" si="3"/>
        <v>0</v>
      </c>
      <c r="H77" s="2">
        <v>110559.72</v>
      </c>
      <c r="I77" s="2">
        <f>INDEX('Revised 2021 Lockdown'!E$5:E$250,MATCH(B77,'Revised 2021 Lockdown'!B$5:B$250,0))</f>
        <v>110559.72</v>
      </c>
      <c r="J77" s="2">
        <f t="shared" si="4"/>
        <v>0</v>
      </c>
      <c r="K77" s="2">
        <v>48</v>
      </c>
      <c r="L77" s="2">
        <f>INDEX('Revised 2021 Lockdown'!F$5:F$250,MATCH(B77,'Revised 2021 Lockdown'!B$5:B$250,0))</f>
        <v>48</v>
      </c>
      <c r="M77" s="2">
        <f t="shared" si="5"/>
        <v>0</v>
      </c>
      <c r="N77" s="2">
        <v>110511.72</v>
      </c>
      <c r="O77" s="34">
        <f>INDEX('Revised 2021 Lockdown'!G$5:G$250,MATCH(B77,'Revised 2021 Lockdown'!B$5:B$250,0))</f>
        <v>110511.72</v>
      </c>
      <c r="P77" s="2">
        <f t="shared" si="6"/>
        <v>0</v>
      </c>
      <c r="Q77" s="33">
        <f t="shared" ref="Q77:Q140" si="11">IFERROR(N77/E77,"n.a.")</f>
        <v>909.90021992238769</v>
      </c>
      <c r="R77">
        <v>365</v>
      </c>
      <c r="S77" s="67" t="str">
        <f t="shared" ref="S77:S140" si="12">IF(R77=365,"-",R77+$S$9)</f>
        <v>-</v>
      </c>
      <c r="T77" s="43">
        <f t="shared" si="7"/>
        <v>110511.71999999999</v>
      </c>
      <c r="U77" s="43">
        <f t="shared" si="8"/>
        <v>110511.71999999999</v>
      </c>
      <c r="V77" s="43">
        <f t="shared" si="9"/>
        <v>61714.041925369544</v>
      </c>
      <c r="X77" s="43">
        <v>61646.102595929842</v>
      </c>
      <c r="Y77" s="2">
        <f t="shared" si="10"/>
        <v>67.939329439701396</v>
      </c>
    </row>
    <row r="78" spans="2:25" x14ac:dyDescent="0.35">
      <c r="B78">
        <v>623</v>
      </c>
      <c r="C78" s="7">
        <v>6</v>
      </c>
      <c r="D78" s="12" t="s">
        <v>70</v>
      </c>
      <c r="E78" s="40">
        <v>250.85033656810455</v>
      </c>
      <c r="F78" s="40">
        <f>INDEX('Revised 2021 Lockdown'!H$5:H$250,MATCH(B78,'Revised 2021 Lockdown'!B$5:B$250,0))</f>
        <v>250.85033656810455</v>
      </c>
      <c r="G78" s="40">
        <f t="shared" ref="G78:G141" si="13">F78-E78</f>
        <v>0</v>
      </c>
      <c r="H78" s="2">
        <v>81786.11</v>
      </c>
      <c r="I78" s="2">
        <f>INDEX('Revised 2021 Lockdown'!E$5:E$250,MATCH(B78,'Revised 2021 Lockdown'!B$5:B$250,0))</f>
        <v>81786.11</v>
      </c>
      <c r="J78" s="2">
        <f t="shared" ref="J78:J141" si="14">I78-H78</f>
        <v>0</v>
      </c>
      <c r="K78" s="2">
        <v>0</v>
      </c>
      <c r="L78" s="2">
        <f>INDEX('Revised 2021 Lockdown'!F$5:F$250,MATCH(B78,'Revised 2021 Lockdown'!B$5:B$250,0))</f>
        <v>0</v>
      </c>
      <c r="M78" s="2">
        <f t="shared" ref="M78:M141" si="15">L78-K78</f>
        <v>0</v>
      </c>
      <c r="N78" s="2">
        <v>81786.11</v>
      </c>
      <c r="O78" s="34">
        <f>INDEX('Revised 2021 Lockdown'!G$5:G$250,MATCH(B78,'Revised 2021 Lockdown'!B$5:B$250,0))</f>
        <v>81786.11</v>
      </c>
      <c r="P78" s="2">
        <f t="shared" ref="P78:P141" si="16">O78-N78</f>
        <v>0</v>
      </c>
      <c r="Q78" s="33">
        <f t="shared" si="11"/>
        <v>326.03548043394989</v>
      </c>
      <c r="R78">
        <v>365</v>
      </c>
      <c r="S78" s="67" t="str">
        <f t="shared" si="12"/>
        <v>-</v>
      </c>
      <c r="T78" s="43">
        <f t="shared" ref="T78:T141" si="17">N78*R78/365</f>
        <v>81786.11</v>
      </c>
      <c r="U78" s="43">
        <f t="shared" ref="U78:U141" si="18">O78*R78/365</f>
        <v>81786.11</v>
      </c>
      <c r="V78" s="43">
        <f t="shared" ref="V78:V141" si="19">U78*(E$8/U$11)</f>
        <v>45672.544246464407</v>
      </c>
      <c r="X78" s="43">
        <v>45622.264570508938</v>
      </c>
      <c r="Y78" s="2">
        <f t="shared" ref="Y78:Y141" si="20">V78-X78</f>
        <v>50.279675955469429</v>
      </c>
    </row>
    <row r="79" spans="2:25" x14ac:dyDescent="0.35">
      <c r="B79">
        <v>626</v>
      </c>
      <c r="C79" s="7">
        <v>6</v>
      </c>
      <c r="D79" s="12" t="s">
        <v>71</v>
      </c>
      <c r="E79" s="40">
        <v>23.585494585157402</v>
      </c>
      <c r="F79" s="40">
        <f>INDEX('Revised 2021 Lockdown'!H$5:H$250,MATCH(B79,'Revised 2021 Lockdown'!B$5:B$250,0))</f>
        <v>23.585494585157402</v>
      </c>
      <c r="G79" s="40">
        <f t="shared" si="13"/>
        <v>0</v>
      </c>
      <c r="H79" s="2">
        <v>18524.8</v>
      </c>
      <c r="I79" s="2">
        <f>INDEX('Revised 2021 Lockdown'!E$5:E$250,MATCH(B79,'Revised 2021 Lockdown'!B$5:B$250,0))</f>
        <v>18524.8</v>
      </c>
      <c r="J79" s="2">
        <f t="shared" si="14"/>
        <v>0</v>
      </c>
      <c r="K79" s="2">
        <v>0</v>
      </c>
      <c r="L79" s="2">
        <f>INDEX('Revised 2021 Lockdown'!F$5:F$250,MATCH(B79,'Revised 2021 Lockdown'!B$5:B$250,0))</f>
        <v>0</v>
      </c>
      <c r="M79" s="2">
        <f t="shared" si="15"/>
        <v>0</v>
      </c>
      <c r="N79" s="2">
        <v>18524.8</v>
      </c>
      <c r="O79" s="34">
        <f>INDEX('Revised 2021 Lockdown'!G$5:G$250,MATCH(B79,'Revised 2021 Lockdown'!B$5:B$250,0))</f>
        <v>18524.8</v>
      </c>
      <c r="P79" s="2">
        <f t="shared" si="16"/>
        <v>0</v>
      </c>
      <c r="Q79" s="33">
        <f t="shared" si="11"/>
        <v>785.43190744271476</v>
      </c>
      <c r="R79">
        <v>365</v>
      </c>
      <c r="S79" s="67" t="str">
        <f t="shared" si="12"/>
        <v>-</v>
      </c>
      <c r="T79" s="43">
        <f t="shared" si="17"/>
        <v>18524.8</v>
      </c>
      <c r="U79" s="43">
        <f t="shared" si="18"/>
        <v>18524.8</v>
      </c>
      <c r="V79" s="43">
        <f t="shared" si="19"/>
        <v>10344.968695257714</v>
      </c>
      <c r="X79" s="43">
        <v>10333.580197368037</v>
      </c>
      <c r="Y79" s="2">
        <f t="shared" si="20"/>
        <v>11.388497889676728</v>
      </c>
    </row>
    <row r="80" spans="2:25" x14ac:dyDescent="0.35">
      <c r="B80">
        <v>627</v>
      </c>
      <c r="C80" s="7">
        <v>6</v>
      </c>
      <c r="D80" s="12" t="s">
        <v>72</v>
      </c>
      <c r="E80" s="40">
        <v>172.82867814131154</v>
      </c>
      <c r="F80" s="40">
        <f>INDEX('Revised 2021 Lockdown'!H$5:H$250,MATCH(B80,'Revised 2021 Lockdown'!B$5:B$250,0))</f>
        <v>172.82867814131154</v>
      </c>
      <c r="G80" s="40">
        <f t="shared" si="13"/>
        <v>0</v>
      </c>
      <c r="H80" s="2">
        <v>90592.33</v>
      </c>
      <c r="I80" s="2">
        <f>INDEX('Revised 2021 Lockdown'!E$5:E$250,MATCH(B80,'Revised 2021 Lockdown'!B$5:B$250,0))</f>
        <v>90592.33</v>
      </c>
      <c r="J80" s="2">
        <f t="shared" si="14"/>
        <v>0</v>
      </c>
      <c r="K80" s="2">
        <v>0</v>
      </c>
      <c r="L80" s="2">
        <f>INDEX('Revised 2021 Lockdown'!F$5:F$250,MATCH(B80,'Revised 2021 Lockdown'!B$5:B$250,0))</f>
        <v>0</v>
      </c>
      <c r="M80" s="2">
        <f t="shared" si="15"/>
        <v>0</v>
      </c>
      <c r="N80" s="2">
        <v>90592.33</v>
      </c>
      <c r="O80" s="34">
        <f>INDEX('Revised 2021 Lockdown'!G$5:G$250,MATCH(B80,'Revised 2021 Lockdown'!B$5:B$250,0))</f>
        <v>90592.33</v>
      </c>
      <c r="P80" s="2">
        <f t="shared" si="16"/>
        <v>0</v>
      </c>
      <c r="Q80" s="33">
        <f t="shared" si="11"/>
        <v>524.17417626678912</v>
      </c>
      <c r="R80">
        <v>365</v>
      </c>
      <c r="S80" s="67" t="str">
        <f t="shared" si="12"/>
        <v>-</v>
      </c>
      <c r="T80" s="43">
        <f t="shared" si="17"/>
        <v>90592.33</v>
      </c>
      <c r="U80" s="43">
        <f t="shared" si="18"/>
        <v>90592.33</v>
      </c>
      <c r="V80" s="43">
        <f t="shared" si="19"/>
        <v>50590.279942588117</v>
      </c>
      <c r="X80" s="43">
        <v>50534.586463628781</v>
      </c>
      <c r="Y80" s="2">
        <f t="shared" si="20"/>
        <v>55.693478959336062</v>
      </c>
    </row>
    <row r="81" spans="2:25" x14ac:dyDescent="0.35">
      <c r="B81">
        <v>634</v>
      </c>
      <c r="C81" s="7">
        <v>6</v>
      </c>
      <c r="D81" s="12" t="s">
        <v>73</v>
      </c>
      <c r="E81" s="40">
        <v>582.03898446234814</v>
      </c>
      <c r="F81" s="40">
        <f>INDEX('Revised 2021 Lockdown'!H$5:H$250,MATCH(B81,'Revised 2021 Lockdown'!B$5:B$250,0))</f>
        <v>582.03898446234814</v>
      </c>
      <c r="G81" s="40">
        <f t="shared" si="13"/>
        <v>0</v>
      </c>
      <c r="H81" s="2">
        <v>654980.53</v>
      </c>
      <c r="I81" s="2">
        <f>INDEX('Revised 2021 Lockdown'!E$5:E$250,MATCH(B81,'Revised 2021 Lockdown'!B$5:B$250,0))</f>
        <v>654980.53</v>
      </c>
      <c r="J81" s="2">
        <f t="shared" si="14"/>
        <v>0</v>
      </c>
      <c r="K81" s="2">
        <v>0</v>
      </c>
      <c r="L81" s="2">
        <f>INDEX('Revised 2021 Lockdown'!F$5:F$250,MATCH(B81,'Revised 2021 Lockdown'!B$5:B$250,0))</f>
        <v>0</v>
      </c>
      <c r="M81" s="2">
        <f t="shared" si="15"/>
        <v>0</v>
      </c>
      <c r="N81" s="2">
        <v>654980.53</v>
      </c>
      <c r="O81" s="34">
        <f>INDEX('Revised 2021 Lockdown'!G$5:G$250,MATCH(B81,'Revised 2021 Lockdown'!B$5:B$250,0))</f>
        <v>654980.53</v>
      </c>
      <c r="P81" s="2">
        <f t="shared" si="16"/>
        <v>0</v>
      </c>
      <c r="Q81" s="33">
        <f t="shared" si="11"/>
        <v>1125.3207216094481</v>
      </c>
      <c r="R81">
        <v>365</v>
      </c>
      <c r="S81" s="67" t="str">
        <f t="shared" si="12"/>
        <v>-</v>
      </c>
      <c r="T81" s="43">
        <f t="shared" si="17"/>
        <v>654980.53</v>
      </c>
      <c r="U81" s="43">
        <f t="shared" si="18"/>
        <v>654980.53</v>
      </c>
      <c r="V81" s="43">
        <f t="shared" si="19"/>
        <v>365766.59822795965</v>
      </c>
      <c r="X81" s="43">
        <v>365363.9356143992</v>
      </c>
      <c r="Y81" s="2">
        <f t="shared" si="20"/>
        <v>402.66261356044561</v>
      </c>
    </row>
    <row r="82" spans="2:25" x14ac:dyDescent="0.35">
      <c r="B82">
        <v>636</v>
      </c>
      <c r="C82" s="7">
        <v>6</v>
      </c>
      <c r="D82" s="12" t="s">
        <v>247</v>
      </c>
      <c r="E82" s="40">
        <v>36.387293915419555</v>
      </c>
      <c r="F82" s="40">
        <f>INDEX('Revised 2021 Lockdown'!H$5:H$250,MATCH(B82,'Revised 2021 Lockdown'!B$5:B$250,0))</f>
        <v>36.387293915419555</v>
      </c>
      <c r="G82" s="40">
        <f t="shared" si="13"/>
        <v>0</v>
      </c>
      <c r="H82" s="2">
        <v>81810.84</v>
      </c>
      <c r="I82" s="2">
        <f>INDEX('Revised 2021 Lockdown'!E$5:E$250,MATCH(B82,'Revised 2021 Lockdown'!B$5:B$250,0))</f>
        <v>81810.84</v>
      </c>
      <c r="J82" s="2">
        <f t="shared" si="14"/>
        <v>0</v>
      </c>
      <c r="K82" s="2">
        <v>76644</v>
      </c>
      <c r="L82" s="2">
        <f>INDEX('Revised 2021 Lockdown'!F$5:F$250,MATCH(B82,'Revised 2021 Lockdown'!B$5:B$250,0))</f>
        <v>76644</v>
      </c>
      <c r="M82" s="2">
        <f t="shared" si="15"/>
        <v>0</v>
      </c>
      <c r="N82" s="2">
        <v>5166.8399999999965</v>
      </c>
      <c r="O82" s="34">
        <f>INDEX('Revised 2021 Lockdown'!G$5:G$250,MATCH(B82,'Revised 2021 Lockdown'!B$5:B$250,0))</f>
        <v>5166.8399999999965</v>
      </c>
      <c r="P82" s="2">
        <f t="shared" si="16"/>
        <v>0</v>
      </c>
      <c r="Q82" s="33">
        <f t="shared" si="11"/>
        <v>141.99572004475127</v>
      </c>
      <c r="R82">
        <v>272</v>
      </c>
      <c r="S82" s="67">
        <f t="shared" si="12"/>
        <v>45199</v>
      </c>
      <c r="T82" s="43">
        <f t="shared" si="17"/>
        <v>3850.3574794520523</v>
      </c>
      <c r="U82" s="43">
        <f t="shared" si="18"/>
        <v>3850.3574794520523</v>
      </c>
      <c r="V82" s="43">
        <f t="shared" si="19"/>
        <v>2150.1893456600274</v>
      </c>
      <c r="X82" s="43">
        <v>2147.8222600218969</v>
      </c>
      <c r="Y82" s="2">
        <f t="shared" si="20"/>
        <v>2.3670856381304475</v>
      </c>
    </row>
    <row r="83" spans="2:25" x14ac:dyDescent="0.35">
      <c r="B83">
        <v>641</v>
      </c>
      <c r="C83" s="7">
        <v>6</v>
      </c>
      <c r="D83" s="12" t="s">
        <v>248</v>
      </c>
      <c r="E83" s="40">
        <v>14.80235467453889</v>
      </c>
      <c r="F83" s="40">
        <f>INDEX('Revised 2021 Lockdown'!H$5:H$250,MATCH(B83,'Revised 2021 Lockdown'!B$5:B$250,0))</f>
        <v>14.80235467453889</v>
      </c>
      <c r="G83" s="40">
        <f t="shared" si="13"/>
        <v>0</v>
      </c>
      <c r="H83" s="2">
        <v>34323.339999999997</v>
      </c>
      <c r="I83" s="2">
        <f>INDEX('Revised 2021 Lockdown'!E$5:E$250,MATCH(B83,'Revised 2021 Lockdown'!B$5:B$250,0))</f>
        <v>34323.339999999997</v>
      </c>
      <c r="J83" s="2">
        <f t="shared" si="14"/>
        <v>0</v>
      </c>
      <c r="K83" s="2">
        <v>0</v>
      </c>
      <c r="L83" s="2">
        <f>INDEX('Revised 2021 Lockdown'!F$5:F$250,MATCH(B83,'Revised 2021 Lockdown'!B$5:B$250,0))</f>
        <v>0</v>
      </c>
      <c r="M83" s="2">
        <f t="shared" si="15"/>
        <v>0</v>
      </c>
      <c r="N83" s="2">
        <v>34323.339999999997</v>
      </c>
      <c r="O83" s="34">
        <f>INDEX('Revised 2021 Lockdown'!G$5:G$250,MATCH(B83,'Revised 2021 Lockdown'!B$5:B$250,0))</f>
        <v>34323.339999999997</v>
      </c>
      <c r="P83" s="2">
        <f t="shared" si="16"/>
        <v>0</v>
      </c>
      <c r="Q83" s="33">
        <f t="shared" si="11"/>
        <v>2318.7756782398005</v>
      </c>
      <c r="R83">
        <v>272</v>
      </c>
      <c r="S83" s="67">
        <f t="shared" si="12"/>
        <v>45199</v>
      </c>
      <c r="T83" s="43">
        <f t="shared" si="17"/>
        <v>25577.941041095888</v>
      </c>
      <c r="U83" s="43">
        <f t="shared" si="18"/>
        <v>25577.941041095888</v>
      </c>
      <c r="V83" s="43">
        <f t="shared" si="19"/>
        <v>14283.716928619173</v>
      </c>
      <c r="X83" s="43">
        <v>14267.992368701183</v>
      </c>
      <c r="Y83" s="2">
        <f t="shared" si="20"/>
        <v>15.724559917989609</v>
      </c>
    </row>
    <row r="84" spans="2:25" x14ac:dyDescent="0.35">
      <c r="B84">
        <v>644</v>
      </c>
      <c r="C84" s="7">
        <v>6</v>
      </c>
      <c r="D84" s="12" t="s">
        <v>74</v>
      </c>
      <c r="E84" s="40">
        <v>8.5901038686268958</v>
      </c>
      <c r="F84" s="40">
        <f>INDEX('Revised 2021 Lockdown'!H$5:H$250,MATCH(B84,'Revised 2021 Lockdown'!B$5:B$250,0))</f>
        <v>8.5901038686268958</v>
      </c>
      <c r="G84" s="40">
        <f t="shared" si="13"/>
        <v>0</v>
      </c>
      <c r="H84" s="2">
        <v>21552.47</v>
      </c>
      <c r="I84" s="2">
        <f>INDEX('Revised 2021 Lockdown'!E$5:E$250,MATCH(B84,'Revised 2021 Lockdown'!B$5:B$250,0))</f>
        <v>21552.47</v>
      </c>
      <c r="J84" s="2">
        <f t="shared" si="14"/>
        <v>0</v>
      </c>
      <c r="K84" s="2">
        <v>0</v>
      </c>
      <c r="L84" s="2">
        <f>INDEX('Revised 2021 Lockdown'!F$5:F$250,MATCH(B84,'Revised 2021 Lockdown'!B$5:B$250,0))</f>
        <v>0</v>
      </c>
      <c r="M84" s="2">
        <f t="shared" si="15"/>
        <v>0</v>
      </c>
      <c r="N84" s="2">
        <v>21552.47</v>
      </c>
      <c r="O84" s="34">
        <f>INDEX('Revised 2021 Lockdown'!G$5:G$250,MATCH(B84,'Revised 2021 Lockdown'!B$5:B$250,0))</f>
        <v>21552.47</v>
      </c>
      <c r="P84" s="2">
        <f t="shared" si="16"/>
        <v>0</v>
      </c>
      <c r="Q84" s="33">
        <f t="shared" si="11"/>
        <v>2508.9882881061253</v>
      </c>
      <c r="R84">
        <v>365</v>
      </c>
      <c r="S84" s="67" t="str">
        <f t="shared" si="12"/>
        <v>-</v>
      </c>
      <c r="T84" s="43">
        <f t="shared" si="17"/>
        <v>21552.47</v>
      </c>
      <c r="U84" s="43">
        <f t="shared" si="18"/>
        <v>21552.47</v>
      </c>
      <c r="V84" s="43">
        <f t="shared" si="19"/>
        <v>12035.737360483301</v>
      </c>
      <c r="X84" s="43">
        <v>12022.487540830061</v>
      </c>
      <c r="Y84" s="2">
        <f t="shared" si="20"/>
        <v>13.249819653239683</v>
      </c>
    </row>
    <row r="85" spans="2:25" x14ac:dyDescent="0.35">
      <c r="B85">
        <v>646</v>
      </c>
      <c r="C85" s="7">
        <v>6</v>
      </c>
      <c r="D85" s="12" t="s">
        <v>75</v>
      </c>
      <c r="E85" s="40">
        <v>6.7909644373500937</v>
      </c>
      <c r="F85" s="40">
        <f>INDEX('Revised 2021 Lockdown'!H$5:H$250,MATCH(B85,'Revised 2021 Lockdown'!B$5:B$250,0))</f>
        <v>6.7909644373500937</v>
      </c>
      <c r="G85" s="40">
        <f t="shared" si="13"/>
        <v>0</v>
      </c>
      <c r="H85" s="2">
        <v>99033.19</v>
      </c>
      <c r="I85" s="2">
        <f>INDEX('Revised 2021 Lockdown'!E$5:E$250,MATCH(B85,'Revised 2021 Lockdown'!B$5:B$250,0))</f>
        <v>99033.19</v>
      </c>
      <c r="J85" s="2">
        <f t="shared" si="14"/>
        <v>0</v>
      </c>
      <c r="K85" s="2">
        <v>0</v>
      </c>
      <c r="L85" s="2">
        <f>INDEX('Revised 2021 Lockdown'!F$5:F$250,MATCH(B85,'Revised 2021 Lockdown'!B$5:B$250,0))</f>
        <v>0</v>
      </c>
      <c r="M85" s="2">
        <f t="shared" si="15"/>
        <v>0</v>
      </c>
      <c r="N85" s="2">
        <v>99033.19</v>
      </c>
      <c r="O85" s="34">
        <f>INDEX('Revised 2021 Lockdown'!G$5:G$250,MATCH(B85,'Revised 2021 Lockdown'!B$5:B$250,0))</f>
        <v>99033.19</v>
      </c>
      <c r="P85" s="2">
        <f t="shared" si="16"/>
        <v>0</v>
      </c>
      <c r="Q85" s="33">
        <f t="shared" si="11"/>
        <v>14583.081816084992</v>
      </c>
      <c r="R85">
        <v>365</v>
      </c>
      <c r="S85" s="67" t="str">
        <f t="shared" si="12"/>
        <v>-</v>
      </c>
      <c r="T85" s="43">
        <f t="shared" si="17"/>
        <v>99033.19</v>
      </c>
      <c r="U85" s="43">
        <f t="shared" si="18"/>
        <v>99033.19</v>
      </c>
      <c r="V85" s="43">
        <f t="shared" si="19"/>
        <v>55303.984406930671</v>
      </c>
      <c r="X85" s="43">
        <v>55243.101737464713</v>
      </c>
      <c r="Y85" s="2">
        <f t="shared" si="20"/>
        <v>60.882669465958315</v>
      </c>
    </row>
    <row r="86" spans="2:25" x14ac:dyDescent="0.35">
      <c r="B86">
        <v>694</v>
      </c>
      <c r="C86" s="7">
        <v>6</v>
      </c>
      <c r="D86" s="12" t="s">
        <v>76</v>
      </c>
      <c r="E86" s="40">
        <v>23.31</v>
      </c>
      <c r="F86" s="40">
        <f>INDEX('Revised 2021 Lockdown'!H$5:H$250,MATCH(B86,'Revised 2021 Lockdown'!B$5:B$250,0))</f>
        <v>23.31</v>
      </c>
      <c r="G86" s="40">
        <f t="shared" si="13"/>
        <v>0</v>
      </c>
      <c r="H86" s="2">
        <v>90330.48</v>
      </c>
      <c r="I86" s="2">
        <f>INDEX('Revised 2021 Lockdown'!E$5:E$250,MATCH(B86,'Revised 2021 Lockdown'!B$5:B$250,0))</f>
        <v>90330.48</v>
      </c>
      <c r="J86" s="2">
        <f t="shared" si="14"/>
        <v>0</v>
      </c>
      <c r="K86" s="2">
        <v>0</v>
      </c>
      <c r="L86" s="2">
        <f>INDEX('Revised 2021 Lockdown'!F$5:F$250,MATCH(B86,'Revised 2021 Lockdown'!B$5:B$250,0))</f>
        <v>0</v>
      </c>
      <c r="M86" s="2">
        <f t="shared" si="15"/>
        <v>0</v>
      </c>
      <c r="N86" s="2">
        <v>90330.48</v>
      </c>
      <c r="O86" s="34">
        <f>INDEX('Revised 2021 Lockdown'!G$5:G$250,MATCH(B86,'Revised 2021 Lockdown'!B$5:B$250,0))</f>
        <v>90330.48</v>
      </c>
      <c r="P86" s="2">
        <f t="shared" si="16"/>
        <v>0</v>
      </c>
      <c r="Q86" s="33">
        <f t="shared" si="11"/>
        <v>3875.1814671814673</v>
      </c>
      <c r="R86">
        <v>365</v>
      </c>
      <c r="S86" s="67" t="str">
        <f t="shared" si="12"/>
        <v>-</v>
      </c>
      <c r="T86" s="43">
        <f t="shared" si="17"/>
        <v>90330.48</v>
      </c>
      <c r="U86" s="43">
        <f t="shared" si="18"/>
        <v>90330.48</v>
      </c>
      <c r="V86" s="43">
        <f t="shared" si="19"/>
        <v>50444.052720007938</v>
      </c>
      <c r="X86" s="43">
        <v>50388.520218666301</v>
      </c>
      <c r="Y86" s="2">
        <f t="shared" si="20"/>
        <v>55.532501341636817</v>
      </c>
    </row>
    <row r="87" spans="2:25" x14ac:dyDescent="0.35">
      <c r="B87">
        <v>706</v>
      </c>
      <c r="C87" s="7">
        <v>6</v>
      </c>
      <c r="D87" s="12" t="s">
        <v>77</v>
      </c>
      <c r="E87" s="40">
        <v>58.217409265534258</v>
      </c>
      <c r="F87" s="40">
        <f>INDEX('Revised 2021 Lockdown'!H$5:H$250,MATCH(B87,'Revised 2021 Lockdown'!B$5:B$250,0))</f>
        <v>58.217409265534258</v>
      </c>
      <c r="G87" s="40">
        <f t="shared" si="13"/>
        <v>0</v>
      </c>
      <c r="H87" s="2">
        <v>65903.27</v>
      </c>
      <c r="I87" s="2">
        <f>INDEX('Revised 2021 Lockdown'!E$5:E$250,MATCH(B87,'Revised 2021 Lockdown'!B$5:B$250,0))</f>
        <v>65903.27</v>
      </c>
      <c r="J87" s="2">
        <f t="shared" si="14"/>
        <v>0</v>
      </c>
      <c r="K87" s="2">
        <v>0</v>
      </c>
      <c r="L87" s="2">
        <f>INDEX('Revised 2021 Lockdown'!F$5:F$250,MATCH(B87,'Revised 2021 Lockdown'!B$5:B$250,0))</f>
        <v>0</v>
      </c>
      <c r="M87" s="2">
        <f t="shared" si="15"/>
        <v>0</v>
      </c>
      <c r="N87" s="2">
        <v>65903.27</v>
      </c>
      <c r="O87" s="34">
        <f>INDEX('Revised 2021 Lockdown'!G$5:G$250,MATCH(B87,'Revised 2021 Lockdown'!B$5:B$250,0))</f>
        <v>65903.27</v>
      </c>
      <c r="P87" s="2">
        <f t="shared" si="16"/>
        <v>0</v>
      </c>
      <c r="Q87" s="33">
        <f t="shared" si="11"/>
        <v>1132.0199718852125</v>
      </c>
      <c r="R87">
        <v>365</v>
      </c>
      <c r="S87" s="67" t="str">
        <f t="shared" si="12"/>
        <v>-</v>
      </c>
      <c r="T87" s="43">
        <f t="shared" si="17"/>
        <v>65903.27</v>
      </c>
      <c r="U87" s="43">
        <f t="shared" si="18"/>
        <v>65903.27</v>
      </c>
      <c r="V87" s="43">
        <f t="shared" si="19"/>
        <v>36802.948753299192</v>
      </c>
      <c r="X87" s="43">
        <v>36762.433376543828</v>
      </c>
      <c r="Y87" s="2">
        <f t="shared" si="20"/>
        <v>40.515376755363832</v>
      </c>
    </row>
    <row r="88" spans="2:25" x14ac:dyDescent="0.35">
      <c r="B88">
        <v>710</v>
      </c>
      <c r="C88" s="7">
        <v>6</v>
      </c>
      <c r="D88" s="12" t="s">
        <v>249</v>
      </c>
      <c r="E88" s="40">
        <v>67.05</v>
      </c>
      <c r="F88" s="40">
        <f>INDEX('Revised 2021 Lockdown'!H$5:H$250,MATCH(B88,'Revised 2021 Lockdown'!B$5:B$250,0))</f>
        <v>67.05</v>
      </c>
      <c r="G88" s="40">
        <f t="shared" si="13"/>
        <v>0</v>
      </c>
      <c r="H88" s="2">
        <v>156187.29</v>
      </c>
      <c r="I88" s="2">
        <f>INDEX('Revised 2021 Lockdown'!E$5:E$250,MATCH(B88,'Revised 2021 Lockdown'!B$5:B$250,0))</f>
        <v>183700.09</v>
      </c>
      <c r="J88" s="2">
        <f t="shared" si="14"/>
        <v>27512.799999999988</v>
      </c>
      <c r="K88" s="2">
        <v>0</v>
      </c>
      <c r="L88" s="2">
        <f>INDEX('Revised 2021 Lockdown'!F$5:F$250,MATCH(B88,'Revised 2021 Lockdown'!B$5:B$250,0))</f>
        <v>0</v>
      </c>
      <c r="M88" s="2">
        <f t="shared" si="15"/>
        <v>0</v>
      </c>
      <c r="N88" s="2">
        <v>156187.29</v>
      </c>
      <c r="O88" s="34">
        <f>INDEX('Revised 2021 Lockdown'!G$5:G$250,MATCH(B88,'Revised 2021 Lockdown'!B$5:B$250,0))</f>
        <v>183700.09</v>
      </c>
      <c r="P88" s="2">
        <f t="shared" si="16"/>
        <v>27512.799999999988</v>
      </c>
      <c r="Q88" s="33">
        <f t="shared" si="11"/>
        <v>2329.4152125279643</v>
      </c>
      <c r="R88">
        <v>273</v>
      </c>
      <c r="S88" s="67">
        <f t="shared" si="12"/>
        <v>45200</v>
      </c>
      <c r="T88" s="43">
        <f t="shared" si="17"/>
        <v>116819.53471232878</v>
      </c>
      <c r="U88" s="43">
        <f t="shared" si="18"/>
        <v>137397.60156164382</v>
      </c>
      <c r="V88" s="43">
        <f t="shared" si="19"/>
        <v>76728.163702641745</v>
      </c>
      <c r="X88" s="43">
        <v>65164.753766252201</v>
      </c>
      <c r="Y88" s="2">
        <f t="shared" si="20"/>
        <v>11563.409936389544</v>
      </c>
    </row>
    <row r="89" spans="2:25" x14ac:dyDescent="0.35">
      <c r="B89">
        <v>747</v>
      </c>
      <c r="C89" s="7">
        <v>6</v>
      </c>
      <c r="D89" s="12" t="s">
        <v>79</v>
      </c>
      <c r="E89" s="40">
        <v>35</v>
      </c>
      <c r="F89" s="40">
        <f>INDEX('Revised 2021 Lockdown'!H$5:H$250,MATCH(B89,'Revised 2021 Lockdown'!B$5:B$250,0))</f>
        <v>35</v>
      </c>
      <c r="G89" s="40">
        <f t="shared" si="13"/>
        <v>0</v>
      </c>
      <c r="H89" s="2">
        <v>45887.17</v>
      </c>
      <c r="I89" s="2">
        <f>INDEX('Revised 2021 Lockdown'!E$5:E$250,MATCH(B89,'Revised 2021 Lockdown'!B$5:B$250,0))</f>
        <v>45887.17</v>
      </c>
      <c r="J89" s="2">
        <f t="shared" si="14"/>
        <v>0</v>
      </c>
      <c r="K89" s="2">
        <v>0</v>
      </c>
      <c r="L89" s="2">
        <f>INDEX('Revised 2021 Lockdown'!F$5:F$250,MATCH(B89,'Revised 2021 Lockdown'!B$5:B$250,0))</f>
        <v>0</v>
      </c>
      <c r="M89" s="2">
        <f t="shared" si="15"/>
        <v>0</v>
      </c>
      <c r="N89" s="2">
        <v>45887.17</v>
      </c>
      <c r="O89" s="34">
        <f>INDEX('Revised 2021 Lockdown'!G$5:G$250,MATCH(B89,'Revised 2021 Lockdown'!B$5:B$250,0))</f>
        <v>45887.17</v>
      </c>
      <c r="P89" s="2">
        <f t="shared" si="16"/>
        <v>0</v>
      </c>
      <c r="Q89" s="33">
        <f t="shared" si="11"/>
        <v>1311.0619999999999</v>
      </c>
      <c r="R89">
        <v>365</v>
      </c>
      <c r="S89" s="67" t="str">
        <f t="shared" si="12"/>
        <v>-</v>
      </c>
      <c r="T89" s="43">
        <f t="shared" si="17"/>
        <v>45887.17</v>
      </c>
      <c r="U89" s="43">
        <f t="shared" si="18"/>
        <v>45887.17</v>
      </c>
      <c r="V89" s="43">
        <f t="shared" si="19"/>
        <v>25625.180145748884</v>
      </c>
      <c r="X89" s="43">
        <v>25596.970073915003</v>
      </c>
      <c r="Y89" s="2">
        <f t="shared" si="20"/>
        <v>28.210071833880647</v>
      </c>
    </row>
    <row r="90" spans="2:25" x14ac:dyDescent="0.35">
      <c r="B90">
        <v>758</v>
      </c>
      <c r="C90" s="7">
        <v>6</v>
      </c>
      <c r="D90" s="12" t="s">
        <v>250</v>
      </c>
      <c r="E90" s="40">
        <v>338.26056612812613</v>
      </c>
      <c r="F90" s="40">
        <f>INDEX('Revised 2021 Lockdown'!H$5:H$250,MATCH(B90,'Revised 2021 Lockdown'!B$5:B$250,0))</f>
        <v>338.26056612812613</v>
      </c>
      <c r="G90" s="40">
        <f t="shared" si="13"/>
        <v>0</v>
      </c>
      <c r="H90" s="2">
        <v>365375.66</v>
      </c>
      <c r="I90" s="2">
        <f>INDEX('Revised 2021 Lockdown'!E$5:E$250,MATCH(B90,'Revised 2021 Lockdown'!B$5:B$250,0))</f>
        <v>365375.66</v>
      </c>
      <c r="J90" s="2">
        <f t="shared" si="14"/>
        <v>0</v>
      </c>
      <c r="K90" s="2">
        <v>0</v>
      </c>
      <c r="L90" s="2">
        <f>INDEX('Revised 2021 Lockdown'!F$5:F$250,MATCH(B90,'Revised 2021 Lockdown'!B$5:B$250,0))</f>
        <v>0</v>
      </c>
      <c r="M90" s="2">
        <f t="shared" si="15"/>
        <v>0</v>
      </c>
      <c r="N90" s="2">
        <v>365375.66</v>
      </c>
      <c r="O90" s="34">
        <f>INDEX('Revised 2021 Lockdown'!G$5:G$250,MATCH(B90,'Revised 2021 Lockdown'!B$5:B$250,0))</f>
        <v>365375.66</v>
      </c>
      <c r="P90" s="2">
        <f t="shared" si="16"/>
        <v>0</v>
      </c>
      <c r="Q90" s="33">
        <f t="shared" si="11"/>
        <v>1080.1603751280993</v>
      </c>
      <c r="R90">
        <v>211</v>
      </c>
      <c r="S90" s="67">
        <f t="shared" si="12"/>
        <v>45138</v>
      </c>
      <c r="T90" s="43">
        <f t="shared" si="17"/>
        <v>211217.16235616436</v>
      </c>
      <c r="U90" s="43">
        <f t="shared" si="18"/>
        <v>211217.16235616436</v>
      </c>
      <c r="V90" s="43">
        <f t="shared" si="19"/>
        <v>117951.87707698255</v>
      </c>
      <c r="X90" s="43">
        <v>117822.02702690069</v>
      </c>
      <c r="Y90" s="2">
        <f t="shared" si="20"/>
        <v>129.85005008186272</v>
      </c>
    </row>
    <row r="91" spans="2:25" x14ac:dyDescent="0.35">
      <c r="B91">
        <v>765</v>
      </c>
      <c r="C91" s="7">
        <v>6</v>
      </c>
      <c r="D91" s="12" t="s">
        <v>80</v>
      </c>
      <c r="E91" s="40">
        <v>97.2</v>
      </c>
      <c r="F91" s="40">
        <f>INDEX('Revised 2021 Lockdown'!H$5:H$250,MATCH(B91,'Revised 2021 Lockdown'!B$5:B$250,0))</f>
        <v>97.2</v>
      </c>
      <c r="G91" s="40">
        <f t="shared" si="13"/>
        <v>0</v>
      </c>
      <c r="H91" s="2">
        <v>90441.53</v>
      </c>
      <c r="I91" s="2">
        <f>INDEX('Revised 2021 Lockdown'!E$5:E$250,MATCH(B91,'Revised 2021 Lockdown'!B$5:B$250,0))</f>
        <v>90441.53</v>
      </c>
      <c r="J91" s="2">
        <f t="shared" si="14"/>
        <v>0</v>
      </c>
      <c r="K91" s="2">
        <v>0</v>
      </c>
      <c r="L91" s="2">
        <f>INDEX('Revised 2021 Lockdown'!F$5:F$250,MATCH(B91,'Revised 2021 Lockdown'!B$5:B$250,0))</f>
        <v>0</v>
      </c>
      <c r="M91" s="2">
        <f t="shared" si="15"/>
        <v>0</v>
      </c>
      <c r="N91" s="2">
        <v>90441.53</v>
      </c>
      <c r="O91" s="34">
        <f>INDEX('Revised 2021 Lockdown'!G$5:G$250,MATCH(B91,'Revised 2021 Lockdown'!B$5:B$250,0))</f>
        <v>90441.53</v>
      </c>
      <c r="P91" s="2">
        <f t="shared" si="16"/>
        <v>0</v>
      </c>
      <c r="Q91" s="33">
        <f t="shared" si="11"/>
        <v>930.46841563786006</v>
      </c>
      <c r="R91">
        <v>365</v>
      </c>
      <c r="S91" s="67" t="str">
        <f t="shared" si="12"/>
        <v>-</v>
      </c>
      <c r="T91" s="43">
        <f t="shared" si="17"/>
        <v>90441.53</v>
      </c>
      <c r="U91" s="43">
        <f t="shared" si="18"/>
        <v>90441.53</v>
      </c>
      <c r="V91" s="43">
        <f t="shared" si="19"/>
        <v>50506.067358417444</v>
      </c>
      <c r="X91" s="43">
        <v>50450.466586827781</v>
      </c>
      <c r="Y91" s="2">
        <f t="shared" si="20"/>
        <v>55.600771589663054</v>
      </c>
    </row>
    <row r="92" spans="2:25" x14ac:dyDescent="0.35">
      <c r="B92">
        <v>770</v>
      </c>
      <c r="C92" s="7">
        <v>6</v>
      </c>
      <c r="D92" s="12" t="s">
        <v>81</v>
      </c>
      <c r="E92" s="40">
        <v>43.45</v>
      </c>
      <c r="F92" s="40">
        <f>INDEX('Revised 2021 Lockdown'!H$5:H$250,MATCH(B92,'Revised 2021 Lockdown'!B$5:B$250,0))</f>
        <v>43.45</v>
      </c>
      <c r="G92" s="40">
        <f t="shared" si="13"/>
        <v>0</v>
      </c>
      <c r="H92" s="2">
        <v>25354.3</v>
      </c>
      <c r="I92" s="2">
        <f>INDEX('Revised 2021 Lockdown'!E$5:E$250,MATCH(B92,'Revised 2021 Lockdown'!B$5:B$250,0))</f>
        <v>25354.3</v>
      </c>
      <c r="J92" s="2">
        <f t="shared" si="14"/>
        <v>0</v>
      </c>
      <c r="K92" s="2">
        <v>0</v>
      </c>
      <c r="L92" s="2">
        <f>INDEX('Revised 2021 Lockdown'!F$5:F$250,MATCH(B92,'Revised 2021 Lockdown'!B$5:B$250,0))</f>
        <v>0</v>
      </c>
      <c r="M92" s="2">
        <f t="shared" si="15"/>
        <v>0</v>
      </c>
      <c r="N92" s="2">
        <v>25354.3</v>
      </c>
      <c r="O92" s="34">
        <f>INDEX('Revised 2021 Lockdown'!G$5:G$250,MATCH(B92,'Revised 2021 Lockdown'!B$5:B$250,0))</f>
        <v>25354.3</v>
      </c>
      <c r="P92" s="2">
        <f t="shared" si="16"/>
        <v>0</v>
      </c>
      <c r="Q92" s="33">
        <f t="shared" si="11"/>
        <v>583.52819332566162</v>
      </c>
      <c r="R92">
        <v>365</v>
      </c>
      <c r="S92" s="67" t="str">
        <f t="shared" si="12"/>
        <v>-</v>
      </c>
      <c r="T92" s="43">
        <f t="shared" si="17"/>
        <v>25354.3</v>
      </c>
      <c r="U92" s="43">
        <f t="shared" si="18"/>
        <v>25354.3</v>
      </c>
      <c r="V92" s="43">
        <f t="shared" si="19"/>
        <v>14158.827074525645</v>
      </c>
      <c r="X92" s="43">
        <v>14143.240002490091</v>
      </c>
      <c r="Y92" s="2">
        <f t="shared" si="20"/>
        <v>15.587072035554229</v>
      </c>
    </row>
    <row r="93" spans="2:25" x14ac:dyDescent="0.35">
      <c r="B93">
        <v>774</v>
      </c>
      <c r="C93" s="7">
        <v>6</v>
      </c>
      <c r="D93" s="12" t="s">
        <v>251</v>
      </c>
      <c r="E93" s="40">
        <v>374.33502608479955</v>
      </c>
      <c r="F93" s="40">
        <f>INDEX('Revised 2021 Lockdown'!H$5:H$250,MATCH(B93,'Revised 2021 Lockdown'!B$5:B$250,0))</f>
        <v>374.33502608479955</v>
      </c>
      <c r="G93" s="40">
        <f t="shared" si="13"/>
        <v>0</v>
      </c>
      <c r="H93" s="2">
        <v>311851.53000000003</v>
      </c>
      <c r="I93" s="2">
        <f>INDEX('Revised 2021 Lockdown'!E$5:E$250,MATCH(B93,'Revised 2021 Lockdown'!B$5:B$250,0))</f>
        <v>311851.53000000003</v>
      </c>
      <c r="J93" s="2">
        <f t="shared" si="14"/>
        <v>0</v>
      </c>
      <c r="K93" s="2">
        <v>0</v>
      </c>
      <c r="L93" s="2">
        <f>INDEX('Revised 2021 Lockdown'!F$5:F$250,MATCH(B93,'Revised 2021 Lockdown'!B$5:B$250,0))</f>
        <v>0</v>
      </c>
      <c r="M93" s="2">
        <f t="shared" si="15"/>
        <v>0</v>
      </c>
      <c r="N93" s="2">
        <v>311851.53000000003</v>
      </c>
      <c r="O93" s="34">
        <f>INDEX('Revised 2021 Lockdown'!G$5:G$250,MATCH(B93,'Revised 2021 Lockdown'!B$5:B$250,0))</f>
        <v>311851.53000000003</v>
      </c>
      <c r="P93" s="2">
        <f t="shared" si="16"/>
        <v>0</v>
      </c>
      <c r="Q93" s="33">
        <f t="shared" si="11"/>
        <v>833.08135298393131</v>
      </c>
      <c r="R93">
        <v>303</v>
      </c>
      <c r="S93" s="67">
        <f t="shared" si="12"/>
        <v>45230</v>
      </c>
      <c r="T93" s="43">
        <f t="shared" si="17"/>
        <v>258879.48928767125</v>
      </c>
      <c r="U93" s="43">
        <f t="shared" si="18"/>
        <v>258879.48928767125</v>
      </c>
      <c r="V93" s="43">
        <f t="shared" si="19"/>
        <v>144568.37388394281</v>
      </c>
      <c r="X93" s="43">
        <v>144409.22244816844</v>
      </c>
      <c r="Y93" s="2">
        <f t="shared" si="20"/>
        <v>159.15143577437266</v>
      </c>
    </row>
    <row r="94" spans="2:25" x14ac:dyDescent="0.35">
      <c r="B94">
        <v>794</v>
      </c>
      <c r="C94" s="7">
        <v>6</v>
      </c>
      <c r="D94" s="12" t="s">
        <v>82</v>
      </c>
      <c r="E94" s="40">
        <v>17.276725758249601</v>
      </c>
      <c r="F94" s="40">
        <f>INDEX('Revised 2021 Lockdown'!H$5:H$250,MATCH(B94,'Revised 2021 Lockdown'!B$5:B$250,0))</f>
        <v>17.276725758249601</v>
      </c>
      <c r="G94" s="40">
        <f t="shared" si="13"/>
        <v>0</v>
      </c>
      <c r="H94" s="2">
        <v>56331.19</v>
      </c>
      <c r="I94" s="2">
        <f>INDEX('Revised 2021 Lockdown'!E$5:E$250,MATCH(B94,'Revised 2021 Lockdown'!B$5:B$250,0))</f>
        <v>56331.19</v>
      </c>
      <c r="J94" s="2">
        <f t="shared" si="14"/>
        <v>0</v>
      </c>
      <c r="K94" s="2">
        <v>0</v>
      </c>
      <c r="L94" s="2">
        <f>INDEX('Revised 2021 Lockdown'!F$5:F$250,MATCH(B94,'Revised 2021 Lockdown'!B$5:B$250,0))</f>
        <v>0</v>
      </c>
      <c r="M94" s="2">
        <f t="shared" si="15"/>
        <v>0</v>
      </c>
      <c r="N94" s="2">
        <v>56331.19</v>
      </c>
      <c r="O94" s="34">
        <f>INDEX('Revised 2021 Lockdown'!G$5:G$250,MATCH(B94,'Revised 2021 Lockdown'!B$5:B$250,0))</f>
        <v>56331.19</v>
      </c>
      <c r="P94" s="2">
        <f t="shared" si="16"/>
        <v>0</v>
      </c>
      <c r="Q94" s="33">
        <f t="shared" si="11"/>
        <v>3260.5246380728117</v>
      </c>
      <c r="R94">
        <v>365</v>
      </c>
      <c r="S94" s="67" t="str">
        <f t="shared" si="12"/>
        <v>-</v>
      </c>
      <c r="T94" s="43">
        <f t="shared" si="17"/>
        <v>56331.19</v>
      </c>
      <c r="U94" s="43">
        <f t="shared" si="18"/>
        <v>56331.19</v>
      </c>
      <c r="V94" s="43">
        <f t="shared" si="19"/>
        <v>31457.527051121437</v>
      </c>
      <c r="X94" s="43">
        <v>31422.896305394737</v>
      </c>
      <c r="Y94" s="2">
        <f t="shared" si="20"/>
        <v>34.630745726699388</v>
      </c>
    </row>
    <row r="95" spans="2:25" x14ac:dyDescent="0.35">
      <c r="B95">
        <v>806</v>
      </c>
      <c r="C95" s="7">
        <v>6</v>
      </c>
      <c r="D95" s="12" t="s">
        <v>83</v>
      </c>
      <c r="E95" s="40">
        <v>43.76</v>
      </c>
      <c r="F95" s="40">
        <f>INDEX('Revised 2021 Lockdown'!H$5:H$250,MATCH(B95,'Revised 2021 Lockdown'!B$5:B$250,0))</f>
        <v>43.76</v>
      </c>
      <c r="G95" s="40">
        <f t="shared" si="13"/>
        <v>0</v>
      </c>
      <c r="H95" s="2">
        <v>57768.15</v>
      </c>
      <c r="I95" s="2">
        <f>INDEX('Revised 2021 Lockdown'!E$5:E$250,MATCH(B95,'Revised 2021 Lockdown'!B$5:B$250,0))</f>
        <v>57768.15</v>
      </c>
      <c r="J95" s="2">
        <f t="shared" si="14"/>
        <v>0</v>
      </c>
      <c r="K95" s="2">
        <v>0</v>
      </c>
      <c r="L95" s="2">
        <f>INDEX('Revised 2021 Lockdown'!F$5:F$250,MATCH(B95,'Revised 2021 Lockdown'!B$5:B$250,0))</f>
        <v>0</v>
      </c>
      <c r="M95" s="2">
        <f t="shared" si="15"/>
        <v>0</v>
      </c>
      <c r="N95" s="2">
        <v>57768.15</v>
      </c>
      <c r="O95" s="34">
        <f>INDEX('Revised 2021 Lockdown'!G$5:G$250,MATCH(B95,'Revised 2021 Lockdown'!B$5:B$250,0))</f>
        <v>57768.15</v>
      </c>
      <c r="P95" s="2">
        <f t="shared" si="16"/>
        <v>0</v>
      </c>
      <c r="Q95" s="33">
        <f t="shared" si="11"/>
        <v>1320.1131170018282</v>
      </c>
      <c r="R95">
        <v>365</v>
      </c>
      <c r="S95" s="67" t="str">
        <f t="shared" si="12"/>
        <v>-</v>
      </c>
      <c r="T95" s="43">
        <f t="shared" si="17"/>
        <v>57768.15</v>
      </c>
      <c r="U95" s="43">
        <f t="shared" si="18"/>
        <v>57768.15</v>
      </c>
      <c r="V95" s="43">
        <f t="shared" si="19"/>
        <v>32259.981394290462</v>
      </c>
      <c r="X95" s="43">
        <v>32224.467248153091</v>
      </c>
      <c r="Y95" s="2">
        <f t="shared" si="20"/>
        <v>35.514146137371426</v>
      </c>
    </row>
    <row r="96" spans="2:25" x14ac:dyDescent="0.35">
      <c r="B96">
        <v>811</v>
      </c>
      <c r="C96" s="7">
        <v>6</v>
      </c>
      <c r="D96" s="12" t="s">
        <v>252</v>
      </c>
      <c r="E96" s="40">
        <v>599.99415221555125</v>
      </c>
      <c r="F96" s="40">
        <f>INDEX('Revised 2021 Lockdown'!H$5:H$250,MATCH(B96,'Revised 2021 Lockdown'!B$5:B$250,0))</f>
        <v>599.99415221555125</v>
      </c>
      <c r="G96" s="40">
        <f t="shared" si="13"/>
        <v>0</v>
      </c>
      <c r="H96" s="2">
        <v>675868.69</v>
      </c>
      <c r="I96" s="2">
        <f>INDEX('Revised 2021 Lockdown'!E$5:E$250,MATCH(B96,'Revised 2021 Lockdown'!B$5:B$250,0))</f>
        <v>673472.98</v>
      </c>
      <c r="J96" s="2">
        <f t="shared" si="14"/>
        <v>-2395.7099999999627</v>
      </c>
      <c r="K96" s="2">
        <v>20474.57</v>
      </c>
      <c r="L96" s="2">
        <f>INDEX('Revised 2021 Lockdown'!F$5:F$250,MATCH(B96,'Revised 2021 Lockdown'!B$5:B$250,0))</f>
        <v>20474.57</v>
      </c>
      <c r="M96" s="2">
        <f t="shared" si="15"/>
        <v>0</v>
      </c>
      <c r="N96" s="2">
        <v>655394.12</v>
      </c>
      <c r="O96" s="34">
        <f>INDEX('Revised 2021 Lockdown'!G$5:G$250,MATCH(B96,'Revised 2021 Lockdown'!B$5:B$250,0))</f>
        <v>652998.41</v>
      </c>
      <c r="P96" s="2">
        <f t="shared" si="16"/>
        <v>-2395.7099999999627</v>
      </c>
      <c r="Q96" s="33">
        <f t="shared" si="11"/>
        <v>1092.3341795580468</v>
      </c>
      <c r="R96">
        <v>181</v>
      </c>
      <c r="S96" s="67">
        <f t="shared" si="12"/>
        <v>45108</v>
      </c>
      <c r="T96" s="43">
        <f t="shared" si="17"/>
        <v>325003.6595068493</v>
      </c>
      <c r="U96" s="43">
        <f t="shared" si="18"/>
        <v>323815.649890411</v>
      </c>
      <c r="V96" s="43">
        <f t="shared" si="19"/>
        <v>180831.25114175773</v>
      </c>
      <c r="X96" s="43">
        <v>181294.87929435796</v>
      </c>
      <c r="Y96" s="2">
        <f t="shared" si="20"/>
        <v>-463.62815260022762</v>
      </c>
    </row>
    <row r="97" spans="2:25" x14ac:dyDescent="0.35">
      <c r="B97">
        <v>824</v>
      </c>
      <c r="C97" s="7">
        <v>6</v>
      </c>
      <c r="D97" s="12" t="s">
        <v>84</v>
      </c>
      <c r="E97" s="40">
        <v>32.979999999999997</v>
      </c>
      <c r="F97" s="40">
        <f>INDEX('Revised 2021 Lockdown'!H$5:H$250,MATCH(B97,'Revised 2021 Lockdown'!B$5:B$250,0))</f>
        <v>32.979999999999997</v>
      </c>
      <c r="G97" s="40">
        <f t="shared" si="13"/>
        <v>0</v>
      </c>
      <c r="H97" s="2">
        <v>54043.9</v>
      </c>
      <c r="I97" s="2">
        <f>INDEX('Revised 2021 Lockdown'!E$5:E$250,MATCH(B97,'Revised 2021 Lockdown'!B$5:B$250,0))</f>
        <v>54043.9</v>
      </c>
      <c r="J97" s="2">
        <f t="shared" si="14"/>
        <v>0</v>
      </c>
      <c r="K97" s="2">
        <v>0</v>
      </c>
      <c r="L97" s="2">
        <f>INDEX('Revised 2021 Lockdown'!F$5:F$250,MATCH(B97,'Revised 2021 Lockdown'!B$5:B$250,0))</f>
        <v>0</v>
      </c>
      <c r="M97" s="2">
        <f t="shared" si="15"/>
        <v>0</v>
      </c>
      <c r="N97" s="2">
        <v>54043.9</v>
      </c>
      <c r="O97" s="34">
        <f>INDEX('Revised 2021 Lockdown'!G$5:G$250,MATCH(B97,'Revised 2021 Lockdown'!B$5:B$250,0))</f>
        <v>54043.9</v>
      </c>
      <c r="P97" s="2">
        <f t="shared" si="16"/>
        <v>0</v>
      </c>
      <c r="Q97" s="33">
        <f t="shared" si="11"/>
        <v>1638.6870830806552</v>
      </c>
      <c r="R97">
        <v>365</v>
      </c>
      <c r="S97" s="67" t="str">
        <f t="shared" si="12"/>
        <v>-</v>
      </c>
      <c r="T97" s="43">
        <f t="shared" si="17"/>
        <v>54043.9</v>
      </c>
      <c r="U97" s="43">
        <f t="shared" si="18"/>
        <v>54043.9</v>
      </c>
      <c r="V97" s="43">
        <f t="shared" si="19"/>
        <v>30180.215369107271</v>
      </c>
      <c r="X97" s="43">
        <v>30146.990781468005</v>
      </c>
      <c r="Y97" s="2">
        <f t="shared" si="20"/>
        <v>33.224587639266247</v>
      </c>
    </row>
    <row r="98" spans="2:25" x14ac:dyDescent="0.35">
      <c r="B98">
        <v>826</v>
      </c>
      <c r="C98" s="7">
        <v>6</v>
      </c>
      <c r="D98" s="12" t="s">
        <v>85</v>
      </c>
      <c r="E98" s="40">
        <v>47.52</v>
      </c>
      <c r="F98" s="40">
        <f>INDEX('Revised 2021 Lockdown'!H$5:H$250,MATCH(B98,'Revised 2021 Lockdown'!B$5:B$250,0))</f>
        <v>47.52</v>
      </c>
      <c r="G98" s="40">
        <f t="shared" si="13"/>
        <v>0</v>
      </c>
      <c r="H98" s="2">
        <v>36054.47</v>
      </c>
      <c r="I98" s="2">
        <f>INDEX('Revised 2021 Lockdown'!E$5:E$250,MATCH(B98,'Revised 2021 Lockdown'!B$5:B$250,0))</f>
        <v>36054.47</v>
      </c>
      <c r="J98" s="2">
        <f t="shared" si="14"/>
        <v>0</v>
      </c>
      <c r="K98" s="2">
        <v>0</v>
      </c>
      <c r="L98" s="2">
        <f>INDEX('Revised 2021 Lockdown'!F$5:F$250,MATCH(B98,'Revised 2021 Lockdown'!B$5:B$250,0))</f>
        <v>0</v>
      </c>
      <c r="M98" s="2">
        <f t="shared" si="15"/>
        <v>0</v>
      </c>
      <c r="N98" s="2">
        <v>36054.47</v>
      </c>
      <c r="O98" s="34">
        <f>INDEX('Revised 2021 Lockdown'!G$5:G$250,MATCH(B98,'Revised 2021 Lockdown'!B$5:B$250,0))</f>
        <v>36054.47</v>
      </c>
      <c r="P98" s="2">
        <f t="shared" si="16"/>
        <v>0</v>
      </c>
      <c r="Q98" s="33">
        <f t="shared" si="11"/>
        <v>758.72201178451178</v>
      </c>
      <c r="R98">
        <v>365</v>
      </c>
      <c r="S98" s="67" t="str">
        <f t="shared" si="12"/>
        <v>-</v>
      </c>
      <c r="T98" s="43">
        <f t="shared" si="17"/>
        <v>36054.47</v>
      </c>
      <c r="U98" s="43">
        <f t="shared" si="18"/>
        <v>36054.47</v>
      </c>
      <c r="V98" s="43">
        <f t="shared" si="19"/>
        <v>20134.218100822054</v>
      </c>
      <c r="X98" s="43">
        <v>20112.052881467007</v>
      </c>
      <c r="Y98" s="2">
        <f t="shared" si="20"/>
        <v>22.165219355047157</v>
      </c>
    </row>
    <row r="99" spans="2:25" x14ac:dyDescent="0.35">
      <c r="B99">
        <v>840</v>
      </c>
      <c r="C99" s="7">
        <v>6</v>
      </c>
      <c r="D99" s="12" t="s">
        <v>86</v>
      </c>
      <c r="E99" s="40">
        <v>131.16</v>
      </c>
      <c r="F99" s="40">
        <f>INDEX('Revised 2021 Lockdown'!H$5:H$250,MATCH(B99,'Revised 2021 Lockdown'!B$5:B$250,0))</f>
        <v>131.16</v>
      </c>
      <c r="G99" s="40">
        <f t="shared" si="13"/>
        <v>0</v>
      </c>
      <c r="H99" s="2">
        <v>170705.14</v>
      </c>
      <c r="I99" s="2">
        <f>INDEX('Revised 2021 Lockdown'!E$5:E$250,MATCH(B99,'Revised 2021 Lockdown'!B$5:B$250,0))</f>
        <v>229517.55</v>
      </c>
      <c r="J99" s="2">
        <f t="shared" si="14"/>
        <v>58812.409999999974</v>
      </c>
      <c r="K99" s="2">
        <v>0</v>
      </c>
      <c r="L99" s="2">
        <f>INDEX('Revised 2021 Lockdown'!F$5:F$250,MATCH(B99,'Revised 2021 Lockdown'!B$5:B$250,0))</f>
        <v>0</v>
      </c>
      <c r="M99" s="2">
        <f t="shared" si="15"/>
        <v>0</v>
      </c>
      <c r="N99" s="2">
        <v>170705.14</v>
      </c>
      <c r="O99" s="34">
        <f>INDEX('Revised 2021 Lockdown'!G$5:G$250,MATCH(B99,'Revised 2021 Lockdown'!B$5:B$250,0))</f>
        <v>229517.55</v>
      </c>
      <c r="P99" s="2">
        <f t="shared" si="16"/>
        <v>58812.409999999974</v>
      </c>
      <c r="Q99" s="33">
        <f t="shared" si="11"/>
        <v>1301.5030497102778</v>
      </c>
      <c r="R99">
        <v>365</v>
      </c>
      <c r="S99" s="67" t="str">
        <f t="shared" si="12"/>
        <v>-</v>
      </c>
      <c r="T99" s="43">
        <f t="shared" si="17"/>
        <v>170705.14</v>
      </c>
      <c r="U99" s="43">
        <f t="shared" si="18"/>
        <v>229517.55</v>
      </c>
      <c r="V99" s="43">
        <f t="shared" si="19"/>
        <v>128171.52518581832</v>
      </c>
      <c r="X99" s="43">
        <v>95223.443939634366</v>
      </c>
      <c r="Y99" s="2">
        <f t="shared" si="20"/>
        <v>32948.081246183952</v>
      </c>
    </row>
    <row r="100" spans="2:25" x14ac:dyDescent="0.35">
      <c r="B100">
        <v>843</v>
      </c>
      <c r="C100" s="7">
        <v>6</v>
      </c>
      <c r="D100" s="12" t="s">
        <v>87</v>
      </c>
      <c r="E100" s="40">
        <v>24.7</v>
      </c>
      <c r="F100" s="40">
        <f>INDEX('Revised 2021 Lockdown'!H$5:H$250,MATCH(B100,'Revised 2021 Lockdown'!B$5:B$250,0))</f>
        <v>24.7</v>
      </c>
      <c r="G100" s="40">
        <f t="shared" si="13"/>
        <v>0</v>
      </c>
      <c r="H100" s="2">
        <v>32482.27</v>
      </c>
      <c r="I100" s="2">
        <f>INDEX('Revised 2021 Lockdown'!E$5:E$250,MATCH(B100,'Revised 2021 Lockdown'!B$5:B$250,0))</f>
        <v>32482.27</v>
      </c>
      <c r="J100" s="2">
        <f t="shared" si="14"/>
        <v>0</v>
      </c>
      <c r="K100" s="2">
        <v>0</v>
      </c>
      <c r="L100" s="2">
        <f>INDEX('Revised 2021 Lockdown'!F$5:F$250,MATCH(B100,'Revised 2021 Lockdown'!B$5:B$250,0))</f>
        <v>0</v>
      </c>
      <c r="M100" s="2">
        <f t="shared" si="15"/>
        <v>0</v>
      </c>
      <c r="N100" s="2">
        <v>32482.27</v>
      </c>
      <c r="O100" s="34">
        <f>INDEX('Revised 2021 Lockdown'!G$5:G$250,MATCH(B100,'Revised 2021 Lockdown'!B$5:B$250,0))</f>
        <v>32482.27</v>
      </c>
      <c r="P100" s="2">
        <f t="shared" si="16"/>
        <v>0</v>
      </c>
      <c r="Q100" s="33">
        <f t="shared" si="11"/>
        <v>1315.0716599190284</v>
      </c>
      <c r="R100">
        <v>365</v>
      </c>
      <c r="S100" s="67" t="str">
        <f t="shared" si="12"/>
        <v>-</v>
      </c>
      <c r="T100" s="43">
        <f t="shared" si="17"/>
        <v>32482.27</v>
      </c>
      <c r="U100" s="43">
        <f t="shared" si="18"/>
        <v>32482.27</v>
      </c>
      <c r="V100" s="43">
        <f t="shared" si="19"/>
        <v>18139.362708418379</v>
      </c>
      <c r="X100" s="43">
        <v>18119.393571728811</v>
      </c>
      <c r="Y100" s="2">
        <f t="shared" si="20"/>
        <v>19.969136689567677</v>
      </c>
    </row>
    <row r="101" spans="2:25" x14ac:dyDescent="0.35">
      <c r="B101">
        <v>888</v>
      </c>
      <c r="C101" s="7">
        <v>6</v>
      </c>
      <c r="D101" s="12" t="s">
        <v>89</v>
      </c>
      <c r="E101" s="40">
        <v>104.63430912500075</v>
      </c>
      <c r="F101" s="40">
        <f>INDEX('Revised 2021 Lockdown'!H$5:H$250,MATCH(B101,'Revised 2021 Lockdown'!B$5:B$250,0))</f>
        <v>104.63430912500075</v>
      </c>
      <c r="G101" s="40">
        <f t="shared" si="13"/>
        <v>0</v>
      </c>
      <c r="H101" s="2">
        <v>70378.8</v>
      </c>
      <c r="I101" s="2">
        <f>INDEX('Revised 2021 Lockdown'!E$5:E$250,MATCH(B101,'Revised 2021 Lockdown'!B$5:B$250,0))</f>
        <v>70378.8</v>
      </c>
      <c r="J101" s="2">
        <f t="shared" si="14"/>
        <v>0</v>
      </c>
      <c r="K101" s="2">
        <v>0</v>
      </c>
      <c r="L101" s="2">
        <f>INDEX('Revised 2021 Lockdown'!F$5:F$250,MATCH(B101,'Revised 2021 Lockdown'!B$5:B$250,0))</f>
        <v>0</v>
      </c>
      <c r="M101" s="2">
        <f t="shared" si="15"/>
        <v>0</v>
      </c>
      <c r="N101" s="2">
        <v>70378.8</v>
      </c>
      <c r="O101" s="34">
        <f>INDEX('Revised 2021 Lockdown'!G$5:G$250,MATCH(B101,'Revised 2021 Lockdown'!B$5:B$250,0))</f>
        <v>70378.8</v>
      </c>
      <c r="P101" s="2">
        <f t="shared" si="16"/>
        <v>0</v>
      </c>
      <c r="Q101" s="33">
        <f t="shared" si="11"/>
        <v>672.61685568088751</v>
      </c>
      <c r="R101">
        <v>365</v>
      </c>
      <c r="S101" s="67" t="str">
        <f t="shared" si="12"/>
        <v>-</v>
      </c>
      <c r="T101" s="43">
        <f t="shared" si="17"/>
        <v>70378.8</v>
      </c>
      <c r="U101" s="43">
        <f t="shared" si="18"/>
        <v>70378.8</v>
      </c>
      <c r="V101" s="43">
        <f t="shared" si="19"/>
        <v>39302.258745562904</v>
      </c>
      <c r="X101" s="43">
        <v>39258.991945636422</v>
      </c>
      <c r="Y101" s="2">
        <f t="shared" si="20"/>
        <v>43.266799926481326</v>
      </c>
    </row>
    <row r="102" spans="2:25" x14ac:dyDescent="0.35">
      <c r="B102">
        <v>889</v>
      </c>
      <c r="C102" s="7">
        <v>6</v>
      </c>
      <c r="D102" s="12" t="s">
        <v>90</v>
      </c>
      <c r="E102" s="40">
        <v>32.681960789592701</v>
      </c>
      <c r="F102" s="40">
        <f>INDEX('Revised 2021 Lockdown'!H$5:H$250,MATCH(B102,'Revised 2021 Lockdown'!B$5:B$250,0))</f>
        <v>32.681960789592701</v>
      </c>
      <c r="G102" s="40">
        <f t="shared" si="13"/>
        <v>0</v>
      </c>
      <c r="H102" s="2">
        <v>50691.41</v>
      </c>
      <c r="I102" s="2">
        <f>INDEX('Revised 2021 Lockdown'!E$5:E$250,MATCH(B102,'Revised 2021 Lockdown'!B$5:B$250,0))</f>
        <v>50691.41</v>
      </c>
      <c r="J102" s="2">
        <f t="shared" si="14"/>
        <v>0</v>
      </c>
      <c r="K102" s="2">
        <v>0</v>
      </c>
      <c r="L102" s="2">
        <f>INDEX('Revised 2021 Lockdown'!F$5:F$250,MATCH(B102,'Revised 2021 Lockdown'!B$5:B$250,0))</f>
        <v>0</v>
      </c>
      <c r="M102" s="2">
        <f t="shared" si="15"/>
        <v>0</v>
      </c>
      <c r="N102" s="2">
        <v>50691.41</v>
      </c>
      <c r="O102" s="34">
        <f>INDEX('Revised 2021 Lockdown'!G$5:G$250,MATCH(B102,'Revised 2021 Lockdown'!B$5:B$250,0))</f>
        <v>50691.41</v>
      </c>
      <c r="P102" s="2">
        <f t="shared" si="16"/>
        <v>0</v>
      </c>
      <c r="Q102" s="33">
        <f t="shared" si="11"/>
        <v>1551.0516742356003</v>
      </c>
      <c r="R102">
        <v>365</v>
      </c>
      <c r="S102" s="67" t="str">
        <f t="shared" si="12"/>
        <v>-</v>
      </c>
      <c r="T102" s="43">
        <f t="shared" si="17"/>
        <v>50691.41</v>
      </c>
      <c r="U102" s="43">
        <f t="shared" si="18"/>
        <v>50691.41</v>
      </c>
      <c r="V102" s="43">
        <f t="shared" si="19"/>
        <v>28308.0545845825</v>
      </c>
      <c r="X102" s="43">
        <v>28276.891008413808</v>
      </c>
      <c r="Y102" s="2">
        <f t="shared" si="20"/>
        <v>31.163576168692089</v>
      </c>
    </row>
    <row r="103" spans="2:25" x14ac:dyDescent="0.35">
      <c r="B103">
        <v>891</v>
      </c>
      <c r="C103" s="7">
        <v>6</v>
      </c>
      <c r="D103" s="12" t="s">
        <v>91</v>
      </c>
      <c r="E103" s="40">
        <v>205.54222728963816</v>
      </c>
      <c r="F103" s="40">
        <f>INDEX('Revised 2021 Lockdown'!H$5:H$250,MATCH(B103,'Revised 2021 Lockdown'!B$5:B$250,0))</f>
        <v>205.54222728963816</v>
      </c>
      <c r="G103" s="40">
        <f t="shared" si="13"/>
        <v>0</v>
      </c>
      <c r="H103" s="2">
        <v>114538.28</v>
      </c>
      <c r="I103" s="2">
        <f>INDEX('Revised 2021 Lockdown'!E$5:E$250,MATCH(B103,'Revised 2021 Lockdown'!B$5:B$250,0))</f>
        <v>114538.28</v>
      </c>
      <c r="J103" s="2">
        <f t="shared" si="14"/>
        <v>0</v>
      </c>
      <c r="K103" s="2">
        <v>0</v>
      </c>
      <c r="L103" s="2">
        <f>INDEX('Revised 2021 Lockdown'!F$5:F$250,MATCH(B103,'Revised 2021 Lockdown'!B$5:B$250,0))</f>
        <v>0</v>
      </c>
      <c r="M103" s="2">
        <f t="shared" si="15"/>
        <v>0</v>
      </c>
      <c r="N103" s="2">
        <v>114538.28</v>
      </c>
      <c r="O103" s="34">
        <f>INDEX('Revised 2021 Lockdown'!G$5:G$250,MATCH(B103,'Revised 2021 Lockdown'!B$5:B$250,0))</f>
        <v>114538.28</v>
      </c>
      <c r="P103" s="2">
        <f t="shared" si="16"/>
        <v>0</v>
      </c>
      <c r="Q103" s="33">
        <f t="shared" si="11"/>
        <v>557.24938622271179</v>
      </c>
      <c r="R103">
        <v>365</v>
      </c>
      <c r="S103" s="67" t="str">
        <f t="shared" si="12"/>
        <v>-</v>
      </c>
      <c r="T103" s="43">
        <f t="shared" si="17"/>
        <v>114538.28000000001</v>
      </c>
      <c r="U103" s="43">
        <f t="shared" si="18"/>
        <v>114538.28000000001</v>
      </c>
      <c r="V103" s="43">
        <f t="shared" si="19"/>
        <v>63962.629610503915</v>
      </c>
      <c r="X103" s="43">
        <v>63892.214871339806</v>
      </c>
      <c r="Y103" s="2">
        <f t="shared" si="20"/>
        <v>70.414739164109051</v>
      </c>
    </row>
    <row r="104" spans="2:25" x14ac:dyDescent="0.35">
      <c r="B104">
        <v>904</v>
      </c>
      <c r="C104" s="7">
        <v>6</v>
      </c>
      <c r="D104" s="12" t="s">
        <v>92</v>
      </c>
      <c r="E104" s="40">
        <v>27.519405625701427</v>
      </c>
      <c r="F104" s="40">
        <f>INDEX('Revised 2021 Lockdown'!H$5:H$250,MATCH(B104,'Revised 2021 Lockdown'!B$5:B$250,0))</f>
        <v>27.519405625701427</v>
      </c>
      <c r="G104" s="40">
        <f t="shared" si="13"/>
        <v>0</v>
      </c>
      <c r="H104" s="2">
        <v>19060.54</v>
      </c>
      <c r="I104" s="2">
        <f>INDEX('Revised 2021 Lockdown'!E$5:E$250,MATCH(B104,'Revised 2021 Lockdown'!B$5:B$250,0))</f>
        <v>19060.54</v>
      </c>
      <c r="J104" s="2">
        <f t="shared" si="14"/>
        <v>0</v>
      </c>
      <c r="K104" s="2">
        <v>0</v>
      </c>
      <c r="L104" s="2">
        <f>INDEX('Revised 2021 Lockdown'!F$5:F$250,MATCH(B104,'Revised 2021 Lockdown'!B$5:B$250,0))</f>
        <v>0</v>
      </c>
      <c r="M104" s="2">
        <f t="shared" si="15"/>
        <v>0</v>
      </c>
      <c r="N104" s="2">
        <v>19060.54</v>
      </c>
      <c r="O104" s="34">
        <f>INDEX('Revised 2021 Lockdown'!G$5:G$250,MATCH(B104,'Revised 2021 Lockdown'!B$5:B$250,0))</f>
        <v>19060.54</v>
      </c>
      <c r="P104" s="2">
        <f t="shared" si="16"/>
        <v>0</v>
      </c>
      <c r="Q104" s="33">
        <f t="shared" si="11"/>
        <v>692.62179057379899</v>
      </c>
      <c r="R104">
        <v>365</v>
      </c>
      <c r="S104" s="67" t="str">
        <f t="shared" si="12"/>
        <v>-</v>
      </c>
      <c r="T104" s="43">
        <f t="shared" si="17"/>
        <v>19060.54</v>
      </c>
      <c r="U104" s="43">
        <f t="shared" si="18"/>
        <v>19060.54</v>
      </c>
      <c r="V104" s="43">
        <f t="shared" si="19"/>
        <v>10644.146744618429</v>
      </c>
      <c r="X104" s="43">
        <v>10632.428889658262</v>
      </c>
      <c r="Y104" s="2">
        <f t="shared" si="20"/>
        <v>11.717854960166733</v>
      </c>
    </row>
    <row r="105" spans="2:25" x14ac:dyDescent="0.35">
      <c r="B105">
        <v>957</v>
      </c>
      <c r="C105" s="7">
        <v>6</v>
      </c>
      <c r="D105" s="12" t="s">
        <v>94</v>
      </c>
      <c r="E105" s="40">
        <v>109.31104596052491</v>
      </c>
      <c r="F105" s="40">
        <f>INDEX('Revised 2021 Lockdown'!H$5:H$250,MATCH(B105,'Revised 2021 Lockdown'!B$5:B$250,0))</f>
        <v>109.31104596052491</v>
      </c>
      <c r="G105" s="40">
        <f t="shared" si="13"/>
        <v>0</v>
      </c>
      <c r="H105" s="2">
        <v>42512.43</v>
      </c>
      <c r="I105" s="2">
        <f>INDEX('Revised 2021 Lockdown'!E$5:E$250,MATCH(B105,'Revised 2021 Lockdown'!B$5:B$250,0))</f>
        <v>42512.43</v>
      </c>
      <c r="J105" s="2">
        <f t="shared" si="14"/>
        <v>0</v>
      </c>
      <c r="K105" s="2">
        <v>0</v>
      </c>
      <c r="L105" s="2">
        <f>INDEX('Revised 2021 Lockdown'!F$5:F$250,MATCH(B105,'Revised 2021 Lockdown'!B$5:B$250,0))</f>
        <v>0</v>
      </c>
      <c r="M105" s="2">
        <f t="shared" si="15"/>
        <v>0</v>
      </c>
      <c r="N105" s="2">
        <v>42512.43</v>
      </c>
      <c r="O105" s="34">
        <f>INDEX('Revised 2021 Lockdown'!G$5:G$250,MATCH(B105,'Revised 2021 Lockdown'!B$5:B$250,0))</f>
        <v>42512.43</v>
      </c>
      <c r="P105" s="2">
        <f t="shared" si="16"/>
        <v>0</v>
      </c>
      <c r="Q105" s="33">
        <f t="shared" si="11"/>
        <v>388.91248022045602</v>
      </c>
      <c r="R105">
        <v>365</v>
      </c>
      <c r="S105" s="67" t="str">
        <f t="shared" si="12"/>
        <v>-</v>
      </c>
      <c r="T105" s="43">
        <f t="shared" si="17"/>
        <v>42512.43</v>
      </c>
      <c r="U105" s="43">
        <f t="shared" si="18"/>
        <v>42512.43</v>
      </c>
      <c r="V105" s="43">
        <f t="shared" si="19"/>
        <v>23740.594095986726</v>
      </c>
      <c r="X105" s="43">
        <v>23714.458714263845</v>
      </c>
      <c r="Y105" s="2">
        <f t="shared" si="20"/>
        <v>26.135381722880993</v>
      </c>
    </row>
    <row r="106" spans="2:25" x14ac:dyDescent="0.35">
      <c r="B106">
        <v>959</v>
      </c>
      <c r="C106" s="7">
        <v>6</v>
      </c>
      <c r="D106" s="12" t="s">
        <v>95</v>
      </c>
      <c r="E106" s="40">
        <v>338.59535355901789</v>
      </c>
      <c r="F106" s="40">
        <f>INDEX('Revised 2021 Lockdown'!H$5:H$250,MATCH(B106,'Revised 2021 Lockdown'!B$5:B$250,0))</f>
        <v>338.59535355901789</v>
      </c>
      <c r="G106" s="40">
        <f t="shared" si="13"/>
        <v>0</v>
      </c>
      <c r="H106" s="2">
        <v>131038.71</v>
      </c>
      <c r="I106" s="2">
        <f>INDEX('Revised 2021 Lockdown'!E$5:E$250,MATCH(B106,'Revised 2021 Lockdown'!B$5:B$250,0))</f>
        <v>131038.71</v>
      </c>
      <c r="J106" s="2">
        <f t="shared" si="14"/>
        <v>0</v>
      </c>
      <c r="K106" s="2">
        <v>0</v>
      </c>
      <c r="L106" s="2">
        <f>INDEX('Revised 2021 Lockdown'!F$5:F$250,MATCH(B106,'Revised 2021 Lockdown'!B$5:B$250,0))</f>
        <v>0</v>
      </c>
      <c r="M106" s="2">
        <f t="shared" si="15"/>
        <v>0</v>
      </c>
      <c r="N106" s="2">
        <v>131038.71</v>
      </c>
      <c r="O106" s="34">
        <f>INDEX('Revised 2021 Lockdown'!G$5:G$250,MATCH(B106,'Revised 2021 Lockdown'!B$5:B$250,0))</f>
        <v>131038.71</v>
      </c>
      <c r="P106" s="2">
        <f t="shared" si="16"/>
        <v>0</v>
      </c>
      <c r="Q106" s="33">
        <f t="shared" si="11"/>
        <v>387.00681690589022</v>
      </c>
      <c r="R106">
        <v>365</v>
      </c>
      <c r="S106" s="67" t="str">
        <f t="shared" si="12"/>
        <v>-</v>
      </c>
      <c r="T106" s="43">
        <f t="shared" si="17"/>
        <v>131038.71000000002</v>
      </c>
      <c r="U106" s="43">
        <f t="shared" si="18"/>
        <v>131038.71000000002</v>
      </c>
      <c r="V106" s="43">
        <f t="shared" si="19"/>
        <v>73177.111375936816</v>
      </c>
      <c r="X106" s="43">
        <v>73096.55266154847</v>
      </c>
      <c r="Y106" s="2">
        <f t="shared" si="20"/>
        <v>80.558714388345834</v>
      </c>
    </row>
    <row r="107" spans="2:25" x14ac:dyDescent="0.35">
      <c r="B107">
        <v>970</v>
      </c>
      <c r="C107" s="7">
        <v>6</v>
      </c>
      <c r="D107" s="12" t="s">
        <v>96</v>
      </c>
      <c r="E107" s="40">
        <v>169.71011231601813</v>
      </c>
      <c r="F107" s="40">
        <f>INDEX('Revised 2021 Lockdown'!H$5:H$250,MATCH(B107,'Revised 2021 Lockdown'!B$5:B$250,0))</f>
        <v>169.71011231601813</v>
      </c>
      <c r="G107" s="40">
        <f t="shared" si="13"/>
        <v>0</v>
      </c>
      <c r="H107" s="2">
        <v>76176.78</v>
      </c>
      <c r="I107" s="2">
        <f>INDEX('Revised 2021 Lockdown'!E$5:E$250,MATCH(B107,'Revised 2021 Lockdown'!B$5:B$250,0))</f>
        <v>76176.78</v>
      </c>
      <c r="J107" s="2">
        <f t="shared" si="14"/>
        <v>0</v>
      </c>
      <c r="K107" s="2">
        <v>370</v>
      </c>
      <c r="L107" s="2">
        <f>INDEX('Revised 2021 Lockdown'!F$5:F$250,MATCH(B107,'Revised 2021 Lockdown'!B$5:B$250,0))</f>
        <v>370</v>
      </c>
      <c r="M107" s="2">
        <f t="shared" si="15"/>
        <v>0</v>
      </c>
      <c r="N107" s="2">
        <v>75806.78</v>
      </c>
      <c r="O107" s="34">
        <f>INDEX('Revised 2021 Lockdown'!G$5:G$250,MATCH(B107,'Revised 2021 Lockdown'!B$5:B$250,0))</f>
        <v>75806.78</v>
      </c>
      <c r="P107" s="2">
        <f t="shared" si="16"/>
        <v>0</v>
      </c>
      <c r="Q107" s="33">
        <f t="shared" si="11"/>
        <v>446.68393041211226</v>
      </c>
      <c r="R107">
        <v>365</v>
      </c>
      <c r="S107" s="67" t="str">
        <f t="shared" si="12"/>
        <v>-</v>
      </c>
      <c r="T107" s="43">
        <f t="shared" si="17"/>
        <v>75806.78</v>
      </c>
      <c r="U107" s="43">
        <f t="shared" si="18"/>
        <v>75806.78</v>
      </c>
      <c r="V107" s="43">
        <f t="shared" si="19"/>
        <v>42333.453855819687</v>
      </c>
      <c r="X107" s="43">
        <v>42286.850094696587</v>
      </c>
      <c r="Y107" s="2">
        <f t="shared" si="20"/>
        <v>46.603761123100412</v>
      </c>
    </row>
    <row r="108" spans="2:25" x14ac:dyDescent="0.35">
      <c r="B108">
        <v>980</v>
      </c>
      <c r="C108" s="7">
        <v>6</v>
      </c>
      <c r="D108" s="12" t="s">
        <v>97</v>
      </c>
      <c r="E108" s="40">
        <v>39.14582118074582</v>
      </c>
      <c r="F108" s="40">
        <f>INDEX('Revised 2021 Lockdown'!H$5:H$250,MATCH(B108,'Revised 2021 Lockdown'!B$5:B$250,0))</f>
        <v>39.14582118074582</v>
      </c>
      <c r="G108" s="40">
        <f t="shared" si="13"/>
        <v>0</v>
      </c>
      <c r="H108" s="2">
        <v>45165.55</v>
      </c>
      <c r="I108" s="2">
        <f>INDEX('Revised 2021 Lockdown'!E$5:E$250,MATCH(B108,'Revised 2021 Lockdown'!B$5:B$250,0))</f>
        <v>45165.55</v>
      </c>
      <c r="J108" s="2">
        <f t="shared" si="14"/>
        <v>0</v>
      </c>
      <c r="K108" s="2">
        <v>0</v>
      </c>
      <c r="L108" s="2">
        <f>INDEX('Revised 2021 Lockdown'!F$5:F$250,MATCH(B108,'Revised 2021 Lockdown'!B$5:B$250,0))</f>
        <v>0</v>
      </c>
      <c r="M108" s="2">
        <f t="shared" si="15"/>
        <v>0</v>
      </c>
      <c r="N108" s="2">
        <v>45165.55</v>
      </c>
      <c r="O108" s="34">
        <f>INDEX('Revised 2021 Lockdown'!G$5:G$250,MATCH(B108,'Revised 2021 Lockdown'!B$5:B$250,0))</f>
        <v>45165.55</v>
      </c>
      <c r="P108" s="2">
        <f t="shared" si="16"/>
        <v>0</v>
      </c>
      <c r="Q108" s="33">
        <f t="shared" si="11"/>
        <v>1153.7770479116948</v>
      </c>
      <c r="R108">
        <v>365</v>
      </c>
      <c r="S108" s="67" t="str">
        <f t="shared" si="12"/>
        <v>-</v>
      </c>
      <c r="T108" s="43">
        <f t="shared" si="17"/>
        <v>45165.55</v>
      </c>
      <c r="U108" s="43">
        <f t="shared" si="18"/>
        <v>45165.55</v>
      </c>
      <c r="V108" s="43">
        <f t="shared" si="19"/>
        <v>25222.199476058962</v>
      </c>
      <c r="X108" s="43">
        <v>25194.433034809335</v>
      </c>
      <c r="Y108" s="2">
        <f t="shared" si="20"/>
        <v>27.766441249626951</v>
      </c>
    </row>
    <row r="109" spans="2:25" x14ac:dyDescent="0.35">
      <c r="B109">
        <v>986</v>
      </c>
      <c r="C109" s="7">
        <v>6</v>
      </c>
      <c r="D109" s="12" t="s">
        <v>98</v>
      </c>
      <c r="E109" s="40">
        <v>3.9963581296238244</v>
      </c>
      <c r="F109" s="40">
        <f>INDEX('Revised 2021 Lockdown'!H$5:H$250,MATCH(B109,'Revised 2021 Lockdown'!B$5:B$250,0))</f>
        <v>3.9963581296238244</v>
      </c>
      <c r="G109" s="40">
        <f t="shared" si="13"/>
        <v>0</v>
      </c>
      <c r="H109" s="2">
        <v>45046.07</v>
      </c>
      <c r="I109" s="2">
        <f>INDEX('Revised 2021 Lockdown'!E$5:E$250,MATCH(B109,'Revised 2021 Lockdown'!B$5:B$250,0))</f>
        <v>45046.07</v>
      </c>
      <c r="J109" s="2">
        <f t="shared" si="14"/>
        <v>0</v>
      </c>
      <c r="K109" s="2">
        <v>0</v>
      </c>
      <c r="L109" s="2">
        <f>INDEX('Revised 2021 Lockdown'!F$5:F$250,MATCH(B109,'Revised 2021 Lockdown'!B$5:B$250,0))</f>
        <v>0</v>
      </c>
      <c r="M109" s="2">
        <f t="shared" si="15"/>
        <v>0</v>
      </c>
      <c r="N109" s="2">
        <v>45046.07</v>
      </c>
      <c r="O109" s="34">
        <f>INDEX('Revised 2021 Lockdown'!G$5:G$250,MATCH(B109,'Revised 2021 Lockdown'!B$5:B$250,0))</f>
        <v>45046.07</v>
      </c>
      <c r="P109" s="2">
        <f t="shared" si="16"/>
        <v>0</v>
      </c>
      <c r="Q109" s="33">
        <f t="shared" si="11"/>
        <v>11271.780090499589</v>
      </c>
      <c r="R109">
        <v>365</v>
      </c>
      <c r="S109" s="67" t="str">
        <f t="shared" si="12"/>
        <v>-</v>
      </c>
      <c r="T109" s="43">
        <f t="shared" si="17"/>
        <v>45046.07</v>
      </c>
      <c r="U109" s="43">
        <f t="shared" si="18"/>
        <v>45046.07</v>
      </c>
      <c r="V109" s="43">
        <f t="shared" si="19"/>
        <v>25155.477197831427</v>
      </c>
      <c r="X109" s="43">
        <v>25127.784209343929</v>
      </c>
      <c r="Y109" s="2">
        <f t="shared" si="20"/>
        <v>27.692988487498951</v>
      </c>
    </row>
    <row r="110" spans="2:25" x14ac:dyDescent="0.35">
      <c r="B110">
        <v>988</v>
      </c>
      <c r="C110" s="7">
        <v>6</v>
      </c>
      <c r="D110" s="12" t="s">
        <v>99</v>
      </c>
      <c r="E110" s="40">
        <v>76.705503595032013</v>
      </c>
      <c r="F110" s="40">
        <f>INDEX('Revised 2021 Lockdown'!H$5:H$250,MATCH(B110,'Revised 2021 Lockdown'!B$5:B$250,0))</f>
        <v>76.705503595032013</v>
      </c>
      <c r="G110" s="40">
        <f t="shared" si="13"/>
        <v>0</v>
      </c>
      <c r="H110" s="2">
        <v>131938.04</v>
      </c>
      <c r="I110" s="2">
        <f>INDEX('Revised 2021 Lockdown'!E$5:E$250,MATCH(B110,'Revised 2021 Lockdown'!B$5:B$250,0))</f>
        <v>131938.04</v>
      </c>
      <c r="J110" s="2">
        <f t="shared" si="14"/>
        <v>0</v>
      </c>
      <c r="K110" s="2">
        <v>14</v>
      </c>
      <c r="L110" s="2">
        <f>INDEX('Revised 2021 Lockdown'!F$5:F$250,MATCH(B110,'Revised 2021 Lockdown'!B$5:B$250,0))</f>
        <v>14</v>
      </c>
      <c r="M110" s="2">
        <f t="shared" si="15"/>
        <v>0</v>
      </c>
      <c r="N110" s="2">
        <v>131924.04</v>
      </c>
      <c r="O110" s="34">
        <f>INDEX('Revised 2021 Lockdown'!G$5:G$250,MATCH(B110,'Revised 2021 Lockdown'!B$5:B$250,0))</f>
        <v>131924.04</v>
      </c>
      <c r="P110" s="2">
        <f t="shared" si="16"/>
        <v>0</v>
      </c>
      <c r="Q110" s="33">
        <f t="shared" si="11"/>
        <v>1719.8771120322106</v>
      </c>
      <c r="R110">
        <v>365</v>
      </c>
      <c r="S110" s="67" t="str">
        <f t="shared" si="12"/>
        <v>-</v>
      </c>
      <c r="T110" s="43">
        <f t="shared" si="17"/>
        <v>131924.04</v>
      </c>
      <c r="U110" s="43">
        <f t="shared" si="18"/>
        <v>131924.04</v>
      </c>
      <c r="V110" s="43">
        <f t="shared" si="19"/>
        <v>73671.514075829517</v>
      </c>
      <c r="X110" s="43">
        <v>73590.411086801963</v>
      </c>
      <c r="Y110" s="2">
        <f t="shared" si="20"/>
        <v>81.102989027553122</v>
      </c>
    </row>
    <row r="111" spans="2:25" x14ac:dyDescent="0.35">
      <c r="B111">
        <v>989</v>
      </c>
      <c r="C111" s="7">
        <v>6</v>
      </c>
      <c r="D111" s="12" t="s">
        <v>100</v>
      </c>
      <c r="E111" s="40">
        <v>172.73226926457707</v>
      </c>
      <c r="F111" s="40">
        <f>INDEX('Revised 2021 Lockdown'!H$5:H$250,MATCH(B111,'Revised 2021 Lockdown'!B$5:B$250,0))</f>
        <v>172.73226926457707</v>
      </c>
      <c r="G111" s="40">
        <f t="shared" si="13"/>
        <v>0</v>
      </c>
      <c r="H111" s="2">
        <v>292858.95</v>
      </c>
      <c r="I111" s="2">
        <f>INDEX('Revised 2021 Lockdown'!E$5:E$250,MATCH(B111,'Revised 2021 Lockdown'!B$5:B$250,0))</f>
        <v>286004.27</v>
      </c>
      <c r="J111" s="2">
        <f t="shared" si="14"/>
        <v>-6854.679999999993</v>
      </c>
      <c r="K111" s="2">
        <v>26334.129999999997</v>
      </c>
      <c r="L111" s="2">
        <f>INDEX('Revised 2021 Lockdown'!F$5:F$250,MATCH(B111,'Revised 2021 Lockdown'!B$5:B$250,0))</f>
        <v>26334.129999999997</v>
      </c>
      <c r="M111" s="2">
        <f t="shared" si="15"/>
        <v>0</v>
      </c>
      <c r="N111" s="2">
        <v>266524.82</v>
      </c>
      <c r="O111" s="34">
        <f>INDEX('Revised 2021 Lockdown'!G$5:G$250,MATCH(B111,'Revised 2021 Lockdown'!B$5:B$250,0))</f>
        <v>259670.14</v>
      </c>
      <c r="P111" s="2">
        <f t="shared" si="16"/>
        <v>-6854.679999999993</v>
      </c>
      <c r="Q111" s="33">
        <f t="shared" si="11"/>
        <v>1542.9937969017199</v>
      </c>
      <c r="R111">
        <v>365</v>
      </c>
      <c r="S111" s="67" t="str">
        <f t="shared" si="12"/>
        <v>-</v>
      </c>
      <c r="T111" s="43">
        <f t="shared" si="17"/>
        <v>266524.82</v>
      </c>
      <c r="U111" s="43">
        <f t="shared" si="18"/>
        <v>259670.14</v>
      </c>
      <c r="V111" s="43">
        <f t="shared" si="19"/>
        <v>145009.90398779951</v>
      </c>
      <c r="X111" s="43">
        <v>148673.97229978626</v>
      </c>
      <c r="Y111" s="2">
        <f t="shared" si="20"/>
        <v>-3664.0683119867463</v>
      </c>
    </row>
    <row r="112" spans="2:25" x14ac:dyDescent="0.35">
      <c r="B112">
        <v>39</v>
      </c>
      <c r="C112" s="7">
        <v>7</v>
      </c>
      <c r="D112" s="12" t="s">
        <v>101</v>
      </c>
      <c r="E112" s="40">
        <v>253.36</v>
      </c>
      <c r="F112" s="40">
        <f>INDEX('Revised 2021 Lockdown'!H$5:H$250,MATCH(B112,'Revised 2021 Lockdown'!B$5:B$250,0))</f>
        <v>253.36</v>
      </c>
      <c r="G112" s="40">
        <f t="shared" si="13"/>
        <v>0</v>
      </c>
      <c r="H112" s="2">
        <v>187933.9</v>
      </c>
      <c r="I112" s="2">
        <f>INDEX('Revised 2021 Lockdown'!E$5:E$250,MATCH(B112,'Revised 2021 Lockdown'!B$5:B$250,0))</f>
        <v>187933.9</v>
      </c>
      <c r="J112" s="2">
        <f t="shared" si="14"/>
        <v>0</v>
      </c>
      <c r="K112" s="2">
        <v>951.67</v>
      </c>
      <c r="L112" s="2">
        <f>INDEX('Revised 2021 Lockdown'!F$5:F$250,MATCH(B112,'Revised 2021 Lockdown'!B$5:B$250,0))</f>
        <v>951.67</v>
      </c>
      <c r="M112" s="2">
        <f t="shared" si="15"/>
        <v>0</v>
      </c>
      <c r="N112" s="2">
        <v>186982.22999999998</v>
      </c>
      <c r="O112" s="34">
        <f>INDEX('Revised 2021 Lockdown'!G$5:G$250,MATCH(B112,'Revised 2021 Lockdown'!B$5:B$250,0))</f>
        <v>186982.22999999998</v>
      </c>
      <c r="P112" s="2">
        <f t="shared" si="16"/>
        <v>0</v>
      </c>
      <c r="Q112" s="33">
        <f t="shared" si="11"/>
        <v>738.01006473002826</v>
      </c>
      <c r="R112">
        <v>365</v>
      </c>
      <c r="S112" s="67" t="str">
        <f t="shared" si="12"/>
        <v>-</v>
      </c>
      <c r="T112" s="43">
        <f t="shared" si="17"/>
        <v>186982.22999999998</v>
      </c>
      <c r="U112" s="43">
        <f t="shared" si="18"/>
        <v>186982.22999999998</v>
      </c>
      <c r="V112" s="43">
        <f t="shared" si="19"/>
        <v>104418.14842370647</v>
      </c>
      <c r="X112" s="43">
        <v>104303.19729161532</v>
      </c>
      <c r="Y112" s="2">
        <f t="shared" si="20"/>
        <v>114.95113209115516</v>
      </c>
    </row>
    <row r="113" spans="2:25" x14ac:dyDescent="0.35">
      <c r="B113">
        <v>59</v>
      </c>
      <c r="C113" s="7">
        <v>7</v>
      </c>
      <c r="D113" s="12" t="s">
        <v>102</v>
      </c>
      <c r="E113" s="40">
        <v>224.73470165236895</v>
      </c>
      <c r="F113" s="40">
        <f>INDEX('Revised 2021 Lockdown'!H$5:H$250,MATCH(B113,'Revised 2021 Lockdown'!B$5:B$250,0))</f>
        <v>224.73470165236895</v>
      </c>
      <c r="G113" s="40">
        <f t="shared" si="13"/>
        <v>0</v>
      </c>
      <c r="H113" s="2">
        <v>156228.22</v>
      </c>
      <c r="I113" s="2">
        <f>INDEX('Revised 2021 Lockdown'!E$5:E$250,MATCH(B113,'Revised 2021 Lockdown'!B$5:B$250,0))</f>
        <v>156228.22</v>
      </c>
      <c r="J113" s="2">
        <f t="shared" si="14"/>
        <v>0</v>
      </c>
      <c r="K113" s="2">
        <v>0</v>
      </c>
      <c r="L113" s="2">
        <f>INDEX('Revised 2021 Lockdown'!F$5:F$250,MATCH(B113,'Revised 2021 Lockdown'!B$5:B$250,0))</f>
        <v>0</v>
      </c>
      <c r="M113" s="2">
        <f t="shared" si="15"/>
        <v>0</v>
      </c>
      <c r="N113" s="2">
        <v>156228.22</v>
      </c>
      <c r="O113" s="34">
        <f>INDEX('Revised 2021 Lockdown'!G$5:G$250,MATCH(B113,'Revised 2021 Lockdown'!B$5:B$250,0))</f>
        <v>156228.22</v>
      </c>
      <c r="P113" s="2">
        <f t="shared" si="16"/>
        <v>0</v>
      </c>
      <c r="Q113" s="33">
        <f t="shared" si="11"/>
        <v>695.16731884896774</v>
      </c>
      <c r="R113">
        <v>365</v>
      </c>
      <c r="S113" s="67" t="str">
        <f t="shared" si="12"/>
        <v>-</v>
      </c>
      <c r="T113" s="43">
        <f t="shared" si="17"/>
        <v>156228.22</v>
      </c>
      <c r="U113" s="43">
        <f t="shared" si="18"/>
        <v>156228.22</v>
      </c>
      <c r="V113" s="43">
        <f t="shared" si="19"/>
        <v>87243.913306261617</v>
      </c>
      <c r="X113" s="43">
        <v>87147.868827844679</v>
      </c>
      <c r="Y113" s="2">
        <f t="shared" si="20"/>
        <v>96.044478416937636</v>
      </c>
    </row>
    <row r="114" spans="2:25" x14ac:dyDescent="0.35">
      <c r="B114">
        <v>128</v>
      </c>
      <c r="C114" s="7">
        <v>7</v>
      </c>
      <c r="D114" s="12" t="s">
        <v>103</v>
      </c>
      <c r="E114" s="40">
        <v>135.00863958903548</v>
      </c>
      <c r="F114" s="40">
        <f>INDEX('Revised 2021 Lockdown'!H$5:H$250,MATCH(B114,'Revised 2021 Lockdown'!B$5:B$250,0))</f>
        <v>135.00863958903548</v>
      </c>
      <c r="G114" s="40">
        <f t="shared" si="13"/>
        <v>0</v>
      </c>
      <c r="H114" s="2">
        <v>126683.53</v>
      </c>
      <c r="I114" s="2">
        <f>INDEX('Revised 2021 Lockdown'!E$5:E$250,MATCH(B114,'Revised 2021 Lockdown'!B$5:B$250,0))</f>
        <v>126683.53</v>
      </c>
      <c r="J114" s="2">
        <f t="shared" si="14"/>
        <v>0</v>
      </c>
      <c r="K114" s="2">
        <v>265.5</v>
      </c>
      <c r="L114" s="2">
        <f>INDEX('Revised 2021 Lockdown'!F$5:F$250,MATCH(B114,'Revised 2021 Lockdown'!B$5:B$250,0))</f>
        <v>265.5</v>
      </c>
      <c r="M114" s="2">
        <f t="shared" si="15"/>
        <v>0</v>
      </c>
      <c r="N114" s="2">
        <v>126418.03</v>
      </c>
      <c r="O114" s="34">
        <f>INDEX('Revised 2021 Lockdown'!G$5:G$250,MATCH(B114,'Revised 2021 Lockdown'!B$5:B$250,0))</f>
        <v>126418.03</v>
      </c>
      <c r="P114" s="2">
        <f t="shared" si="16"/>
        <v>0</v>
      </c>
      <c r="Q114" s="33">
        <f t="shared" si="11"/>
        <v>936.36992702700218</v>
      </c>
      <c r="R114">
        <v>365</v>
      </c>
      <c r="S114" s="67" t="str">
        <f t="shared" si="12"/>
        <v>-</v>
      </c>
      <c r="T114" s="43">
        <f t="shared" si="17"/>
        <v>126418.03000000001</v>
      </c>
      <c r="U114" s="43">
        <f t="shared" si="18"/>
        <v>126418.03000000001</v>
      </c>
      <c r="V114" s="43">
        <f t="shared" si="19"/>
        <v>70596.743979214385</v>
      </c>
      <c r="X114" s="43">
        <v>70519.025921914334</v>
      </c>
      <c r="Y114" s="2">
        <f t="shared" si="20"/>
        <v>77.718057300051441</v>
      </c>
    </row>
    <row r="115" spans="2:25" x14ac:dyDescent="0.35">
      <c r="B115">
        <v>152</v>
      </c>
      <c r="C115" s="7">
        <v>7</v>
      </c>
      <c r="D115" s="12" t="s">
        <v>253</v>
      </c>
      <c r="E115" s="40">
        <v>339.4486684621404</v>
      </c>
      <c r="F115" s="40">
        <f>INDEX('Revised 2021 Lockdown'!H$5:H$250,MATCH(B115,'Revised 2021 Lockdown'!B$5:B$250,0))</f>
        <v>339.4486684621404</v>
      </c>
      <c r="G115" s="40">
        <f t="shared" si="13"/>
        <v>0</v>
      </c>
      <c r="H115" s="2">
        <v>190988.5</v>
      </c>
      <c r="I115" s="2">
        <f>INDEX('Revised 2021 Lockdown'!E$5:E$250,MATCH(B115,'Revised 2021 Lockdown'!B$5:B$250,0))</f>
        <v>190988.5</v>
      </c>
      <c r="J115" s="2">
        <f t="shared" si="14"/>
        <v>0</v>
      </c>
      <c r="K115" s="2">
        <v>0</v>
      </c>
      <c r="L115" s="2">
        <f>INDEX('Revised 2021 Lockdown'!F$5:F$250,MATCH(B115,'Revised 2021 Lockdown'!B$5:B$250,0))</f>
        <v>0</v>
      </c>
      <c r="M115" s="2">
        <f t="shared" si="15"/>
        <v>0</v>
      </c>
      <c r="N115" s="2">
        <v>190988.5</v>
      </c>
      <c r="O115" s="34">
        <f>INDEX('Revised 2021 Lockdown'!G$5:G$250,MATCH(B115,'Revised 2021 Lockdown'!B$5:B$250,0))</f>
        <v>190988.5</v>
      </c>
      <c r="P115" s="2">
        <f t="shared" si="16"/>
        <v>0</v>
      </c>
      <c r="Q115" s="33">
        <f t="shared" si="11"/>
        <v>562.64324401467331</v>
      </c>
      <c r="R115">
        <v>273</v>
      </c>
      <c r="S115" s="67">
        <f t="shared" si="12"/>
        <v>45200</v>
      </c>
      <c r="T115" s="43">
        <f t="shared" si="17"/>
        <v>142848.93287671232</v>
      </c>
      <c r="U115" s="43">
        <f t="shared" si="18"/>
        <v>142848.93287671232</v>
      </c>
      <c r="V115" s="43">
        <f t="shared" si="19"/>
        <v>79772.399095297093</v>
      </c>
      <c r="X115" s="43">
        <v>79684.57980598713</v>
      </c>
      <c r="Y115" s="2">
        <f t="shared" si="20"/>
        <v>87.819289309962187</v>
      </c>
    </row>
    <row r="116" spans="2:25" x14ac:dyDescent="0.35">
      <c r="B116">
        <v>162</v>
      </c>
      <c r="C116" s="7">
        <v>7</v>
      </c>
      <c r="D116" s="12" t="s">
        <v>254</v>
      </c>
      <c r="E116" s="40">
        <v>1197.1099999999999</v>
      </c>
      <c r="F116" s="40">
        <f>INDEX('Revised 2021 Lockdown'!H$5:H$250,MATCH(B116,'Revised 2021 Lockdown'!B$5:B$250,0))</f>
        <v>1197.1099999999999</v>
      </c>
      <c r="G116" s="40">
        <f t="shared" si="13"/>
        <v>0</v>
      </c>
      <c r="H116" s="2">
        <v>505251.35</v>
      </c>
      <c r="I116" s="2">
        <f>INDEX('Revised 2021 Lockdown'!E$5:E$250,MATCH(B116,'Revised 2021 Lockdown'!B$5:B$250,0))</f>
        <v>505251.35</v>
      </c>
      <c r="J116" s="2">
        <f t="shared" si="14"/>
        <v>0</v>
      </c>
      <c r="K116" s="2">
        <v>55722.71</v>
      </c>
      <c r="L116" s="2">
        <f>INDEX('Revised 2021 Lockdown'!F$5:F$250,MATCH(B116,'Revised 2021 Lockdown'!B$5:B$250,0))</f>
        <v>55722.71</v>
      </c>
      <c r="M116" s="2">
        <f t="shared" si="15"/>
        <v>0</v>
      </c>
      <c r="N116" s="2">
        <v>449528.63999999996</v>
      </c>
      <c r="O116" s="34">
        <f>INDEX('Revised 2021 Lockdown'!G$5:G$250,MATCH(B116,'Revised 2021 Lockdown'!B$5:B$250,0))</f>
        <v>449528.63999999996</v>
      </c>
      <c r="P116" s="2">
        <f t="shared" si="16"/>
        <v>0</v>
      </c>
      <c r="Q116" s="33">
        <f t="shared" si="11"/>
        <v>375.51155699977443</v>
      </c>
      <c r="R116">
        <v>273</v>
      </c>
      <c r="S116" s="67">
        <f t="shared" si="12"/>
        <v>45200</v>
      </c>
      <c r="T116" s="43">
        <f t="shared" si="17"/>
        <v>336222.79101369856</v>
      </c>
      <c r="U116" s="43">
        <f t="shared" si="18"/>
        <v>336222.79101369856</v>
      </c>
      <c r="V116" s="43">
        <f t="shared" si="19"/>
        <v>187759.88122240934</v>
      </c>
      <c r="X116" s="43">
        <v>187553.18141750342</v>
      </c>
      <c r="Y116" s="2">
        <f t="shared" si="20"/>
        <v>206.69980490591843</v>
      </c>
    </row>
    <row r="117" spans="2:25" x14ac:dyDescent="0.35">
      <c r="B117">
        <v>166</v>
      </c>
      <c r="C117" s="7">
        <v>7</v>
      </c>
      <c r="D117" s="12" t="s">
        <v>255</v>
      </c>
      <c r="E117" s="40">
        <v>726.77</v>
      </c>
      <c r="F117" s="40">
        <f>INDEX('Revised 2021 Lockdown'!H$5:H$250,MATCH(B117,'Revised 2021 Lockdown'!B$5:B$250,0))</f>
        <v>726.77</v>
      </c>
      <c r="G117" s="40">
        <f t="shared" si="13"/>
        <v>0</v>
      </c>
      <c r="H117" s="2">
        <v>532703.84</v>
      </c>
      <c r="I117" s="2">
        <f>INDEX('Revised 2021 Lockdown'!E$5:E$250,MATCH(B117,'Revised 2021 Lockdown'!B$5:B$250,0))</f>
        <v>532703.84</v>
      </c>
      <c r="J117" s="2">
        <f t="shared" si="14"/>
        <v>0</v>
      </c>
      <c r="K117" s="2">
        <v>154957.79999999999</v>
      </c>
      <c r="L117" s="2">
        <f>INDEX('Revised 2021 Lockdown'!F$5:F$250,MATCH(B117,'Revised 2021 Lockdown'!B$5:B$250,0))</f>
        <v>154957.79999999999</v>
      </c>
      <c r="M117" s="2">
        <f t="shared" si="15"/>
        <v>0</v>
      </c>
      <c r="N117" s="2">
        <v>377746.04</v>
      </c>
      <c r="O117" s="34">
        <f>INDEX('Revised 2021 Lockdown'!G$5:G$250,MATCH(B117,'Revised 2021 Lockdown'!B$5:B$250,0))</f>
        <v>377746.04</v>
      </c>
      <c r="P117" s="2">
        <f t="shared" si="16"/>
        <v>0</v>
      </c>
      <c r="Q117" s="33">
        <f t="shared" si="11"/>
        <v>519.760089161633</v>
      </c>
      <c r="R117">
        <v>258</v>
      </c>
      <c r="S117" s="67">
        <f t="shared" si="12"/>
        <v>45185</v>
      </c>
      <c r="T117" s="43">
        <f t="shared" si="17"/>
        <v>267009.52964383562</v>
      </c>
      <c r="U117" s="43">
        <f t="shared" si="18"/>
        <v>267009.52964383562</v>
      </c>
      <c r="V117" s="43">
        <f t="shared" si="19"/>
        <v>149108.50457230126</v>
      </c>
      <c r="X117" s="43">
        <v>148944.35502872331</v>
      </c>
      <c r="Y117" s="2">
        <f t="shared" si="20"/>
        <v>164.14954357795068</v>
      </c>
    </row>
    <row r="118" spans="2:25" x14ac:dyDescent="0.35">
      <c r="B118">
        <v>192</v>
      </c>
      <c r="C118" s="7">
        <v>7</v>
      </c>
      <c r="D118" s="12" t="s">
        <v>256</v>
      </c>
      <c r="E118" s="40">
        <v>262.19999999999993</v>
      </c>
      <c r="F118" s="40">
        <f>INDEX('Revised 2021 Lockdown'!H$5:H$250,MATCH(B118,'Revised 2021 Lockdown'!B$5:B$250,0))</f>
        <v>262.19999999999993</v>
      </c>
      <c r="G118" s="40">
        <f t="shared" si="13"/>
        <v>0</v>
      </c>
      <c r="H118" s="2">
        <v>199787.85</v>
      </c>
      <c r="I118" s="2">
        <f>INDEX('Revised 2021 Lockdown'!E$5:E$250,MATCH(B118,'Revised 2021 Lockdown'!B$5:B$250,0))</f>
        <v>199787.85</v>
      </c>
      <c r="J118" s="2">
        <f t="shared" si="14"/>
        <v>0</v>
      </c>
      <c r="K118" s="2">
        <v>50028.320000000007</v>
      </c>
      <c r="L118" s="2">
        <f>INDEX('Revised 2021 Lockdown'!F$5:F$250,MATCH(B118,'Revised 2021 Lockdown'!B$5:B$250,0))</f>
        <v>50028.320000000007</v>
      </c>
      <c r="M118" s="2">
        <f t="shared" si="15"/>
        <v>0</v>
      </c>
      <c r="N118" s="2">
        <v>149759.53</v>
      </c>
      <c r="O118" s="34">
        <f>INDEX('Revised 2021 Lockdown'!G$5:G$250,MATCH(B118,'Revised 2021 Lockdown'!B$5:B$250,0))</f>
        <v>149759.53</v>
      </c>
      <c r="P118" s="2">
        <f t="shared" si="16"/>
        <v>0</v>
      </c>
      <c r="Q118" s="33">
        <f t="shared" si="11"/>
        <v>571.1652555301298</v>
      </c>
      <c r="R118">
        <v>181</v>
      </c>
      <c r="S118" s="67">
        <f t="shared" si="12"/>
        <v>45108</v>
      </c>
      <c r="T118" s="43">
        <f t="shared" si="17"/>
        <v>74264.314876712335</v>
      </c>
      <c r="U118" s="43">
        <f t="shared" si="18"/>
        <v>74264.314876712335</v>
      </c>
      <c r="V118" s="43">
        <f t="shared" si="19"/>
        <v>41472.081349021355</v>
      </c>
      <c r="X118" s="43">
        <v>41426.425849731124</v>
      </c>
      <c r="Y118" s="2">
        <f t="shared" si="20"/>
        <v>45.655499290231091</v>
      </c>
    </row>
    <row r="119" spans="2:25" x14ac:dyDescent="0.35">
      <c r="B119">
        <v>205</v>
      </c>
      <c r="C119" s="7">
        <v>7</v>
      </c>
      <c r="D119" s="12" t="s">
        <v>104</v>
      </c>
      <c r="E119" s="40">
        <v>550.85466891971043</v>
      </c>
      <c r="F119" s="40">
        <f>INDEX('Revised 2021 Lockdown'!H$5:H$250,MATCH(B119,'Revised 2021 Lockdown'!B$5:B$250,0))</f>
        <v>550.85466891971043</v>
      </c>
      <c r="G119" s="40">
        <f t="shared" si="13"/>
        <v>0</v>
      </c>
      <c r="H119" s="2">
        <v>454657.84</v>
      </c>
      <c r="I119" s="2">
        <f>INDEX('Revised 2021 Lockdown'!E$5:E$250,MATCH(B119,'Revised 2021 Lockdown'!B$5:B$250,0))</f>
        <v>454657.84</v>
      </c>
      <c r="J119" s="2">
        <f t="shared" si="14"/>
        <v>0</v>
      </c>
      <c r="K119" s="2">
        <v>0</v>
      </c>
      <c r="L119" s="2">
        <f>INDEX('Revised 2021 Lockdown'!F$5:F$250,MATCH(B119,'Revised 2021 Lockdown'!B$5:B$250,0))</f>
        <v>0</v>
      </c>
      <c r="M119" s="2">
        <f t="shared" si="15"/>
        <v>0</v>
      </c>
      <c r="N119" s="2">
        <v>454657.84</v>
      </c>
      <c r="O119" s="34">
        <f>INDEX('Revised 2021 Lockdown'!G$5:G$250,MATCH(B119,'Revised 2021 Lockdown'!B$5:B$250,0))</f>
        <v>454657.84</v>
      </c>
      <c r="P119" s="2">
        <f t="shared" si="16"/>
        <v>0</v>
      </c>
      <c r="Q119" s="33">
        <f t="shared" si="11"/>
        <v>825.36804288440817</v>
      </c>
      <c r="R119">
        <v>365</v>
      </c>
      <c r="S119" s="67" t="str">
        <f t="shared" si="12"/>
        <v>-</v>
      </c>
      <c r="T119" s="43">
        <f t="shared" si="17"/>
        <v>454657.84000000008</v>
      </c>
      <c r="U119" s="43">
        <f t="shared" si="18"/>
        <v>454657.84000000008</v>
      </c>
      <c r="V119" s="43">
        <f t="shared" si="19"/>
        <v>253898.61816880567</v>
      </c>
      <c r="X119" s="43">
        <v>253619.10800667896</v>
      </c>
      <c r="Y119" s="2">
        <f t="shared" si="20"/>
        <v>279.51016212670947</v>
      </c>
    </row>
    <row r="120" spans="2:25" x14ac:dyDescent="0.35">
      <c r="B120">
        <v>212</v>
      </c>
      <c r="C120" s="7">
        <v>7</v>
      </c>
      <c r="D120" s="12" t="s">
        <v>257</v>
      </c>
      <c r="E120" s="40">
        <v>412.7910843855214</v>
      </c>
      <c r="F120" s="40">
        <f>INDEX('Revised 2021 Lockdown'!H$5:H$250,MATCH(B120,'Revised 2021 Lockdown'!B$5:B$250,0))</f>
        <v>412.7910843855214</v>
      </c>
      <c r="G120" s="40">
        <f t="shared" si="13"/>
        <v>0</v>
      </c>
      <c r="H120" s="2">
        <v>325454.98</v>
      </c>
      <c r="I120" s="2">
        <f>INDEX('Revised 2021 Lockdown'!E$5:E$250,MATCH(B120,'Revised 2021 Lockdown'!B$5:B$250,0))</f>
        <v>325454.98</v>
      </c>
      <c r="J120" s="2">
        <f t="shared" si="14"/>
        <v>0</v>
      </c>
      <c r="K120" s="2">
        <v>690</v>
      </c>
      <c r="L120" s="2">
        <f>INDEX('Revised 2021 Lockdown'!F$5:F$250,MATCH(B120,'Revised 2021 Lockdown'!B$5:B$250,0))</f>
        <v>690</v>
      </c>
      <c r="M120" s="2">
        <f t="shared" si="15"/>
        <v>0</v>
      </c>
      <c r="N120" s="2">
        <v>324764.98</v>
      </c>
      <c r="O120" s="34">
        <f>INDEX('Revised 2021 Lockdown'!G$5:G$250,MATCH(B120,'Revised 2021 Lockdown'!B$5:B$250,0))</f>
        <v>324764.98</v>
      </c>
      <c r="P120" s="2">
        <f t="shared" si="16"/>
        <v>0</v>
      </c>
      <c r="Q120" s="33">
        <f t="shared" si="11"/>
        <v>786.75386238887256</v>
      </c>
      <c r="R120">
        <v>273</v>
      </c>
      <c r="S120" s="67">
        <f t="shared" si="12"/>
        <v>45200</v>
      </c>
      <c r="T120" s="43">
        <f t="shared" si="17"/>
        <v>242906.4096986301</v>
      </c>
      <c r="U120" s="43">
        <f t="shared" si="18"/>
        <v>242906.4096986301</v>
      </c>
      <c r="V120" s="43">
        <f t="shared" si="19"/>
        <v>135648.3850951035</v>
      </c>
      <c r="X120" s="43">
        <v>135499.0534351535</v>
      </c>
      <c r="Y120" s="2">
        <f t="shared" si="20"/>
        <v>149.33165994999581</v>
      </c>
    </row>
    <row r="121" spans="2:25" x14ac:dyDescent="0.35">
      <c r="B121">
        <v>216</v>
      </c>
      <c r="C121" s="7">
        <v>7</v>
      </c>
      <c r="D121" s="12" t="s">
        <v>258</v>
      </c>
      <c r="E121" s="40">
        <v>906.27</v>
      </c>
      <c r="F121" s="40">
        <f>INDEX('Revised 2021 Lockdown'!H$5:H$250,MATCH(B121,'Revised 2021 Lockdown'!B$5:B$250,0))</f>
        <v>906.27</v>
      </c>
      <c r="G121" s="40">
        <f t="shared" si="13"/>
        <v>0</v>
      </c>
      <c r="H121" s="2">
        <v>427884.24</v>
      </c>
      <c r="I121" s="2">
        <f>INDEX('Revised 2021 Lockdown'!E$5:E$250,MATCH(B121,'Revised 2021 Lockdown'!B$5:B$250,0))</f>
        <v>427884.24</v>
      </c>
      <c r="J121" s="2">
        <f t="shared" si="14"/>
        <v>0</v>
      </c>
      <c r="K121" s="2">
        <v>102254.19</v>
      </c>
      <c r="L121" s="2">
        <f>INDEX('Revised 2021 Lockdown'!F$5:F$250,MATCH(B121,'Revised 2021 Lockdown'!B$5:B$250,0))</f>
        <v>102254.19</v>
      </c>
      <c r="M121" s="2">
        <f t="shared" si="15"/>
        <v>0</v>
      </c>
      <c r="N121" s="2">
        <v>325630.05</v>
      </c>
      <c r="O121" s="34">
        <f>INDEX('Revised 2021 Lockdown'!G$5:G$250,MATCH(B121,'Revised 2021 Lockdown'!B$5:B$250,0))</f>
        <v>325630.05</v>
      </c>
      <c r="P121" s="2">
        <f t="shared" si="16"/>
        <v>0</v>
      </c>
      <c r="Q121" s="33">
        <f t="shared" si="11"/>
        <v>359.30798768578899</v>
      </c>
      <c r="R121">
        <v>272</v>
      </c>
      <c r="S121" s="67">
        <f t="shared" si="12"/>
        <v>45199</v>
      </c>
      <c r="T121" s="43">
        <f t="shared" si="17"/>
        <v>242661.29753424655</v>
      </c>
      <c r="U121" s="43">
        <f t="shared" si="18"/>
        <v>242661.29753424655</v>
      </c>
      <c r="V121" s="43">
        <f t="shared" si="19"/>
        <v>135511.504930817</v>
      </c>
      <c r="X121" s="43">
        <v>135362.32395855951</v>
      </c>
      <c r="Y121" s="2">
        <f t="shared" si="20"/>
        <v>149.18097225748352</v>
      </c>
    </row>
    <row r="122" spans="2:25" x14ac:dyDescent="0.35">
      <c r="B122">
        <v>229</v>
      </c>
      <c r="C122" s="7">
        <v>7</v>
      </c>
      <c r="D122" s="12" t="s">
        <v>259</v>
      </c>
      <c r="E122" s="40">
        <v>835.5200000000001</v>
      </c>
      <c r="F122" s="40">
        <f>INDEX('Revised 2021 Lockdown'!H$5:H$250,MATCH(B122,'Revised 2021 Lockdown'!B$5:B$250,0))</f>
        <v>835.5200000000001</v>
      </c>
      <c r="G122" s="40">
        <f t="shared" si="13"/>
        <v>0</v>
      </c>
      <c r="H122" s="2">
        <v>485038.41</v>
      </c>
      <c r="I122" s="2">
        <f>INDEX('Revised 2021 Lockdown'!E$5:E$250,MATCH(B122,'Revised 2021 Lockdown'!B$5:B$250,0))</f>
        <v>485038.41</v>
      </c>
      <c r="J122" s="2">
        <f t="shared" si="14"/>
        <v>0</v>
      </c>
      <c r="K122" s="2">
        <v>159801.26999999999</v>
      </c>
      <c r="L122" s="2">
        <f>INDEX('Revised 2021 Lockdown'!F$5:F$250,MATCH(B122,'Revised 2021 Lockdown'!B$5:B$250,0))</f>
        <v>159801.26999999999</v>
      </c>
      <c r="M122" s="2">
        <f t="shared" si="15"/>
        <v>0</v>
      </c>
      <c r="N122" s="2">
        <v>325237.14</v>
      </c>
      <c r="O122" s="34">
        <f>INDEX('Revised 2021 Lockdown'!G$5:G$250,MATCH(B122,'Revised 2021 Lockdown'!B$5:B$250,0))</f>
        <v>325237.14</v>
      </c>
      <c r="P122" s="2">
        <f t="shared" si="16"/>
        <v>0</v>
      </c>
      <c r="Q122" s="33">
        <f t="shared" si="11"/>
        <v>389.26314151666026</v>
      </c>
      <c r="R122">
        <v>181</v>
      </c>
      <c r="S122" s="67">
        <f t="shared" si="12"/>
        <v>45108</v>
      </c>
      <c r="T122" s="43">
        <f t="shared" si="17"/>
        <v>161281.97901369864</v>
      </c>
      <c r="U122" s="43">
        <f t="shared" si="18"/>
        <v>161281.97901369864</v>
      </c>
      <c r="V122" s="43">
        <f t="shared" si="19"/>
        <v>90066.128865408755</v>
      </c>
      <c r="X122" s="43">
        <v>89966.977485764146</v>
      </c>
      <c r="Y122" s="2">
        <f t="shared" si="20"/>
        <v>99.151379644608824</v>
      </c>
    </row>
    <row r="123" spans="2:25" x14ac:dyDescent="0.35">
      <c r="B123">
        <v>236</v>
      </c>
      <c r="C123" s="7">
        <v>7</v>
      </c>
      <c r="D123" s="12" t="s">
        <v>260</v>
      </c>
      <c r="E123" s="40">
        <v>1167.29</v>
      </c>
      <c r="F123" s="40">
        <f>INDEX('Revised 2021 Lockdown'!H$5:H$250,MATCH(B123,'Revised 2021 Lockdown'!B$5:B$250,0))</f>
        <v>1167.29</v>
      </c>
      <c r="G123" s="40">
        <f t="shared" si="13"/>
        <v>0</v>
      </c>
      <c r="H123" s="2">
        <v>575028.88</v>
      </c>
      <c r="I123" s="2">
        <f>INDEX('Revised 2021 Lockdown'!E$5:E$250,MATCH(B123,'Revised 2021 Lockdown'!B$5:B$250,0))</f>
        <v>575028.88</v>
      </c>
      <c r="J123" s="2">
        <f t="shared" si="14"/>
        <v>0</v>
      </c>
      <c r="K123" s="2">
        <v>263853.92</v>
      </c>
      <c r="L123" s="2">
        <f>INDEX('Revised 2021 Lockdown'!F$5:F$250,MATCH(B123,'Revised 2021 Lockdown'!B$5:B$250,0))</f>
        <v>263853.92</v>
      </c>
      <c r="M123" s="2">
        <f t="shared" si="15"/>
        <v>0</v>
      </c>
      <c r="N123" s="2">
        <v>311174.96000000002</v>
      </c>
      <c r="O123" s="34">
        <f>INDEX('Revised 2021 Lockdown'!G$5:G$250,MATCH(B123,'Revised 2021 Lockdown'!B$5:B$250,0))</f>
        <v>311174.96000000002</v>
      </c>
      <c r="P123" s="2">
        <f t="shared" si="16"/>
        <v>0</v>
      </c>
      <c r="Q123" s="33">
        <f t="shared" si="11"/>
        <v>266.57896495301082</v>
      </c>
      <c r="R123">
        <v>273</v>
      </c>
      <c r="S123" s="67">
        <f t="shared" si="12"/>
        <v>45200</v>
      </c>
      <c r="T123" s="43">
        <f t="shared" si="17"/>
        <v>232741.81939726032</v>
      </c>
      <c r="U123" s="43">
        <f t="shared" si="18"/>
        <v>232741.81939726032</v>
      </c>
      <c r="V123" s="43">
        <f t="shared" si="19"/>
        <v>129972.08259964926</v>
      </c>
      <c r="X123" s="43">
        <v>129828.99982849679</v>
      </c>
      <c r="Y123" s="2">
        <f t="shared" si="20"/>
        <v>143.0827711524762</v>
      </c>
    </row>
    <row r="124" spans="2:25" x14ac:dyDescent="0.35">
      <c r="B124">
        <v>238</v>
      </c>
      <c r="C124" s="7">
        <v>7</v>
      </c>
      <c r="D124" s="12" t="s">
        <v>105</v>
      </c>
      <c r="E124" s="40">
        <v>38.493141646237184</v>
      </c>
      <c r="F124" s="40">
        <f>INDEX('Revised 2021 Lockdown'!H$5:H$250,MATCH(B124,'Revised 2021 Lockdown'!B$5:B$250,0))</f>
        <v>38.493141646237184</v>
      </c>
      <c r="G124" s="40">
        <f t="shared" si="13"/>
        <v>0</v>
      </c>
      <c r="H124" s="2">
        <v>19182.009999999998</v>
      </c>
      <c r="I124" s="2">
        <f>INDEX('Revised 2021 Lockdown'!E$5:E$250,MATCH(B124,'Revised 2021 Lockdown'!B$5:B$250,0))</f>
        <v>19182.009999999998</v>
      </c>
      <c r="J124" s="2">
        <f t="shared" si="14"/>
        <v>0</v>
      </c>
      <c r="K124" s="2">
        <v>0</v>
      </c>
      <c r="L124" s="2">
        <f>INDEX('Revised 2021 Lockdown'!F$5:F$250,MATCH(B124,'Revised 2021 Lockdown'!B$5:B$250,0))</f>
        <v>0</v>
      </c>
      <c r="M124" s="2">
        <f t="shared" si="15"/>
        <v>0</v>
      </c>
      <c r="N124" s="2">
        <v>19182.009999999998</v>
      </c>
      <c r="O124" s="34">
        <f>INDEX('Revised 2021 Lockdown'!G$5:G$250,MATCH(B124,'Revised 2021 Lockdown'!B$5:B$250,0))</f>
        <v>19182.009999999998</v>
      </c>
      <c r="P124" s="2">
        <f t="shared" si="16"/>
        <v>0</v>
      </c>
      <c r="Q124" s="33">
        <f t="shared" si="11"/>
        <v>498.32279672800092</v>
      </c>
      <c r="R124">
        <v>365</v>
      </c>
      <c r="S124" s="67" t="str">
        <f t="shared" si="12"/>
        <v>-</v>
      </c>
      <c r="T124" s="43">
        <f t="shared" si="17"/>
        <v>19182.009999999998</v>
      </c>
      <c r="U124" s="43">
        <f t="shared" si="18"/>
        <v>19182.009999999998</v>
      </c>
      <c r="V124" s="43">
        <f t="shared" si="19"/>
        <v>10711.980316231236</v>
      </c>
      <c r="X124" s="43">
        <v>10700.187785115933</v>
      </c>
      <c r="Y124" s="2">
        <f t="shared" si="20"/>
        <v>11.792531115303063</v>
      </c>
    </row>
    <row r="125" spans="2:25" x14ac:dyDescent="0.35">
      <c r="B125">
        <v>239</v>
      </c>
      <c r="C125" s="7">
        <v>7</v>
      </c>
      <c r="D125" s="12" t="s">
        <v>106</v>
      </c>
      <c r="E125" s="40">
        <v>2914.7799999999997</v>
      </c>
      <c r="F125" s="40">
        <f>INDEX('Revised 2021 Lockdown'!H$5:H$250,MATCH(B125,'Revised 2021 Lockdown'!B$5:B$250,0))</f>
        <v>2825.04</v>
      </c>
      <c r="G125" s="40">
        <f t="shared" si="13"/>
        <v>-89.739999999999782</v>
      </c>
      <c r="H125" s="2">
        <v>1848927.05</v>
      </c>
      <c r="I125" s="2">
        <f>INDEX('Revised 2021 Lockdown'!E$5:E$250,MATCH(B125,'Revised 2021 Lockdown'!B$5:B$250,0))</f>
        <v>1807381</v>
      </c>
      <c r="J125" s="2">
        <f t="shared" si="14"/>
        <v>-41546.050000000047</v>
      </c>
      <c r="K125" s="2">
        <v>644798.92999999993</v>
      </c>
      <c r="L125" s="2">
        <f>INDEX('Revised 2021 Lockdown'!F$5:F$250,MATCH(B125,'Revised 2021 Lockdown'!B$5:B$250,0))</f>
        <v>624947.64999999991</v>
      </c>
      <c r="M125" s="2">
        <f t="shared" si="15"/>
        <v>-19851.280000000028</v>
      </c>
      <c r="N125" s="2">
        <v>1204128.1200000001</v>
      </c>
      <c r="O125" s="34">
        <f>INDEX('Revised 2021 Lockdown'!G$5:G$250,MATCH(B125,'Revised 2021 Lockdown'!B$5:B$250,0))</f>
        <v>1182433.3500000001</v>
      </c>
      <c r="P125" s="2">
        <f t="shared" si="16"/>
        <v>-21694.770000000019</v>
      </c>
      <c r="Q125" s="33">
        <f t="shared" si="11"/>
        <v>413.11115075580324</v>
      </c>
      <c r="R125">
        <v>365</v>
      </c>
      <c r="S125" s="67" t="str">
        <f t="shared" si="12"/>
        <v>-</v>
      </c>
      <c r="T125" s="43">
        <f t="shared" si="17"/>
        <v>1204128.1200000001</v>
      </c>
      <c r="U125" s="43">
        <f t="shared" si="18"/>
        <v>1182433.3500000001</v>
      </c>
      <c r="V125" s="43">
        <f t="shared" si="19"/>
        <v>660316.76401249727</v>
      </c>
      <c r="X125" s="43">
        <v>671691.70495368401</v>
      </c>
      <c r="Y125" s="2">
        <f t="shared" si="20"/>
        <v>-11374.940941186738</v>
      </c>
    </row>
    <row r="126" spans="2:25" x14ac:dyDescent="0.35">
      <c r="B126">
        <v>249</v>
      </c>
      <c r="C126" s="7">
        <v>7</v>
      </c>
      <c r="D126" s="12" t="s">
        <v>261</v>
      </c>
      <c r="E126" s="40">
        <v>1082.9419435527961</v>
      </c>
      <c r="F126" s="40">
        <f>INDEX('Revised 2021 Lockdown'!H$5:H$250,MATCH(B126,'Revised 2021 Lockdown'!B$5:B$250,0))</f>
        <v>1082.9419435527961</v>
      </c>
      <c r="G126" s="40">
        <f t="shared" si="13"/>
        <v>0</v>
      </c>
      <c r="H126" s="2">
        <v>774582.38</v>
      </c>
      <c r="I126" s="2">
        <f>INDEX('Revised 2021 Lockdown'!E$5:E$250,MATCH(B126,'Revised 2021 Lockdown'!B$5:B$250,0))</f>
        <v>774582.38</v>
      </c>
      <c r="J126" s="2">
        <f t="shared" si="14"/>
        <v>0</v>
      </c>
      <c r="K126" s="2">
        <v>0</v>
      </c>
      <c r="L126" s="2">
        <f>INDEX('Revised 2021 Lockdown'!F$5:F$250,MATCH(B126,'Revised 2021 Lockdown'!B$5:B$250,0))</f>
        <v>0</v>
      </c>
      <c r="M126" s="2">
        <f t="shared" si="15"/>
        <v>0</v>
      </c>
      <c r="N126" s="2">
        <v>774582.38</v>
      </c>
      <c r="O126" s="34">
        <f>INDEX('Revised 2021 Lockdown'!G$5:G$250,MATCH(B126,'Revised 2021 Lockdown'!B$5:B$250,0))</f>
        <v>774582.38</v>
      </c>
      <c r="P126" s="2">
        <f t="shared" si="16"/>
        <v>0</v>
      </c>
      <c r="Q126" s="33">
        <f t="shared" si="11"/>
        <v>715.25753029644022</v>
      </c>
      <c r="R126">
        <v>181</v>
      </c>
      <c r="S126" s="67">
        <f t="shared" si="12"/>
        <v>45108</v>
      </c>
      <c r="T126" s="43">
        <f t="shared" si="17"/>
        <v>384107.97473972605</v>
      </c>
      <c r="U126" s="43">
        <f t="shared" si="18"/>
        <v>384107.97473972605</v>
      </c>
      <c r="V126" s="43">
        <f t="shared" si="19"/>
        <v>214500.82992967841</v>
      </c>
      <c r="X126" s="43">
        <v>214264.69173332912</v>
      </c>
      <c r="Y126" s="2">
        <f t="shared" si="20"/>
        <v>236.1381963492895</v>
      </c>
    </row>
    <row r="127" spans="2:25" x14ac:dyDescent="0.35">
      <c r="B127">
        <v>271</v>
      </c>
      <c r="C127" s="7">
        <v>7</v>
      </c>
      <c r="D127" s="12" t="s">
        <v>107</v>
      </c>
      <c r="E127" s="40">
        <v>699.72</v>
      </c>
      <c r="F127" s="40">
        <f>INDEX('Revised 2021 Lockdown'!H$5:H$250,MATCH(B127,'Revised 2021 Lockdown'!B$5:B$250,0))</f>
        <v>699.72</v>
      </c>
      <c r="G127" s="40">
        <f t="shared" si="13"/>
        <v>0</v>
      </c>
      <c r="H127" s="2">
        <v>853489.94</v>
      </c>
      <c r="I127" s="2">
        <f>INDEX('Revised 2021 Lockdown'!E$5:E$250,MATCH(B127,'Revised 2021 Lockdown'!B$5:B$250,0))</f>
        <v>853489.94</v>
      </c>
      <c r="J127" s="2">
        <f t="shared" si="14"/>
        <v>0</v>
      </c>
      <c r="K127" s="2">
        <v>268283.31</v>
      </c>
      <c r="L127" s="2">
        <f>INDEX('Revised 2021 Lockdown'!F$5:F$250,MATCH(B127,'Revised 2021 Lockdown'!B$5:B$250,0))</f>
        <v>257348.9</v>
      </c>
      <c r="M127" s="2">
        <f t="shared" si="15"/>
        <v>-10934.410000000003</v>
      </c>
      <c r="N127" s="2">
        <v>585206.62999999989</v>
      </c>
      <c r="O127" s="34">
        <f>INDEX('Revised 2021 Lockdown'!G$5:G$250,MATCH(B127,'Revised 2021 Lockdown'!B$5:B$250,0))</f>
        <v>596141.03999999992</v>
      </c>
      <c r="P127" s="2">
        <f t="shared" si="16"/>
        <v>10934.410000000033</v>
      </c>
      <c r="Q127" s="33">
        <f t="shared" si="11"/>
        <v>836.34400903218409</v>
      </c>
      <c r="R127">
        <v>365</v>
      </c>
      <c r="S127" s="67" t="str">
        <f t="shared" si="12"/>
        <v>-</v>
      </c>
      <c r="T127" s="43">
        <f t="shared" si="17"/>
        <v>585206.62999999989</v>
      </c>
      <c r="U127" s="43">
        <f t="shared" si="18"/>
        <v>596141.03999999992</v>
      </c>
      <c r="V127" s="43">
        <f t="shared" si="19"/>
        <v>332908.33891639189</v>
      </c>
      <c r="X127" s="43">
        <v>326442.37147696508</v>
      </c>
      <c r="Y127" s="2">
        <f t="shared" si="20"/>
        <v>6465.9674394268077</v>
      </c>
    </row>
    <row r="128" spans="2:25" x14ac:dyDescent="0.35">
      <c r="B128">
        <v>275</v>
      </c>
      <c r="C128" s="7">
        <v>7</v>
      </c>
      <c r="D128" s="12" t="s">
        <v>262</v>
      </c>
      <c r="E128" s="40">
        <v>733.09999999999991</v>
      </c>
      <c r="F128" s="40">
        <f>INDEX('Revised 2021 Lockdown'!H$5:H$250,MATCH(B128,'Revised 2021 Lockdown'!B$5:B$250,0))</f>
        <v>733.09999999999991</v>
      </c>
      <c r="G128" s="40">
        <f t="shared" si="13"/>
        <v>0</v>
      </c>
      <c r="H128" s="2">
        <v>514004.68</v>
      </c>
      <c r="I128" s="2">
        <f>INDEX('Revised 2021 Lockdown'!E$5:E$250,MATCH(B128,'Revised 2021 Lockdown'!B$5:B$250,0))</f>
        <v>514004.68</v>
      </c>
      <c r="J128" s="2">
        <f t="shared" si="14"/>
        <v>0</v>
      </c>
      <c r="K128" s="2">
        <v>184857.01</v>
      </c>
      <c r="L128" s="2">
        <f>INDEX('Revised 2021 Lockdown'!F$5:F$250,MATCH(B128,'Revised 2021 Lockdown'!B$5:B$250,0))</f>
        <v>184857.01</v>
      </c>
      <c r="M128" s="2">
        <f t="shared" si="15"/>
        <v>0</v>
      </c>
      <c r="N128" s="2">
        <v>329147.67</v>
      </c>
      <c r="O128" s="34">
        <f>INDEX('Revised 2021 Lockdown'!G$5:G$250,MATCH(B128,'Revised 2021 Lockdown'!B$5:B$250,0))</f>
        <v>329147.67</v>
      </c>
      <c r="P128" s="2">
        <f t="shared" si="16"/>
        <v>0</v>
      </c>
      <c r="Q128" s="33">
        <f t="shared" si="11"/>
        <v>448.9805892784068</v>
      </c>
      <c r="R128">
        <v>181</v>
      </c>
      <c r="S128" s="67">
        <f t="shared" si="12"/>
        <v>45108</v>
      </c>
      <c r="T128" s="43">
        <f t="shared" si="17"/>
        <v>163221.17334246574</v>
      </c>
      <c r="U128" s="43">
        <f t="shared" si="18"/>
        <v>163221.17334246574</v>
      </c>
      <c r="V128" s="43">
        <f t="shared" si="19"/>
        <v>91149.050388184551</v>
      </c>
      <c r="X128" s="43">
        <v>91048.706849352209</v>
      </c>
      <c r="Y128" s="2">
        <f t="shared" si="20"/>
        <v>100.34353883234144</v>
      </c>
    </row>
    <row r="129" spans="2:25" x14ac:dyDescent="0.35">
      <c r="B129">
        <v>282</v>
      </c>
      <c r="C129" s="7">
        <v>7</v>
      </c>
      <c r="D129" s="12" t="s">
        <v>108</v>
      </c>
      <c r="E129" s="40">
        <v>126.50880242886885</v>
      </c>
      <c r="F129" s="40">
        <f>INDEX('Revised 2021 Lockdown'!H$5:H$250,MATCH(B129,'Revised 2021 Lockdown'!B$5:B$250,0))</f>
        <v>126.50880242886885</v>
      </c>
      <c r="G129" s="40">
        <f t="shared" si="13"/>
        <v>0</v>
      </c>
      <c r="H129" s="2">
        <v>69336.850000000006</v>
      </c>
      <c r="I129" s="2">
        <f>INDEX('Revised 2021 Lockdown'!E$5:E$250,MATCH(B129,'Revised 2021 Lockdown'!B$5:B$250,0))</f>
        <v>69336.850000000006</v>
      </c>
      <c r="J129" s="2">
        <f t="shared" si="14"/>
        <v>0</v>
      </c>
      <c r="K129" s="2">
        <v>0</v>
      </c>
      <c r="L129" s="2">
        <f>INDEX('Revised 2021 Lockdown'!F$5:F$250,MATCH(B129,'Revised 2021 Lockdown'!B$5:B$250,0))</f>
        <v>0</v>
      </c>
      <c r="M129" s="2">
        <f t="shared" si="15"/>
        <v>0</v>
      </c>
      <c r="N129" s="2">
        <v>69336.850000000006</v>
      </c>
      <c r="O129" s="34">
        <f>INDEX('Revised 2021 Lockdown'!G$5:G$250,MATCH(B129,'Revised 2021 Lockdown'!B$5:B$250,0))</f>
        <v>69336.850000000006</v>
      </c>
      <c r="P129" s="2">
        <f t="shared" si="16"/>
        <v>0</v>
      </c>
      <c r="Q129" s="33">
        <f t="shared" si="11"/>
        <v>548.0792535285085</v>
      </c>
      <c r="R129">
        <v>365</v>
      </c>
      <c r="S129" s="67" t="str">
        <f t="shared" si="12"/>
        <v>-</v>
      </c>
      <c r="T129" s="43">
        <f t="shared" si="17"/>
        <v>69336.850000000006</v>
      </c>
      <c r="U129" s="43">
        <f t="shared" si="18"/>
        <v>69336.850000000006</v>
      </c>
      <c r="V129" s="43">
        <f t="shared" si="19"/>
        <v>38720.393347176752</v>
      </c>
      <c r="X129" s="43">
        <v>38677.767107222644</v>
      </c>
      <c r="Y129" s="2">
        <f t="shared" si="20"/>
        <v>42.626239954108314</v>
      </c>
    </row>
    <row r="130" spans="2:25" x14ac:dyDescent="0.35">
      <c r="B130">
        <v>287</v>
      </c>
      <c r="C130" s="7">
        <v>7</v>
      </c>
      <c r="D130" s="12" t="s">
        <v>263</v>
      </c>
      <c r="E130" s="40">
        <v>132.59802498771433</v>
      </c>
      <c r="F130" s="40">
        <f>INDEX('Revised 2021 Lockdown'!H$5:H$250,MATCH(B130,'Revised 2021 Lockdown'!B$5:B$250,0))</f>
        <v>132.59802498771433</v>
      </c>
      <c r="G130" s="40">
        <f t="shared" si="13"/>
        <v>0</v>
      </c>
      <c r="H130" s="2">
        <v>111108.54</v>
      </c>
      <c r="I130" s="2">
        <f>INDEX('Revised 2021 Lockdown'!E$5:E$250,MATCH(B130,'Revised 2021 Lockdown'!B$5:B$250,0))</f>
        <v>111108.54</v>
      </c>
      <c r="J130" s="2">
        <f t="shared" si="14"/>
        <v>0</v>
      </c>
      <c r="K130" s="2">
        <v>144</v>
      </c>
      <c r="L130" s="2">
        <f>INDEX('Revised 2021 Lockdown'!F$5:F$250,MATCH(B130,'Revised 2021 Lockdown'!B$5:B$250,0))</f>
        <v>144</v>
      </c>
      <c r="M130" s="2">
        <f t="shared" si="15"/>
        <v>0</v>
      </c>
      <c r="N130" s="2">
        <v>110964.54</v>
      </c>
      <c r="O130" s="34">
        <f>INDEX('Revised 2021 Lockdown'!G$5:G$250,MATCH(B130,'Revised 2021 Lockdown'!B$5:B$250,0))</f>
        <v>110964.54</v>
      </c>
      <c r="P130" s="2">
        <f t="shared" si="16"/>
        <v>0</v>
      </c>
      <c r="Q130" s="33">
        <f t="shared" si="11"/>
        <v>836.84911604287663</v>
      </c>
      <c r="R130">
        <v>273</v>
      </c>
      <c r="S130" s="67">
        <f t="shared" si="12"/>
        <v>45200</v>
      </c>
      <c r="T130" s="43">
        <f t="shared" si="17"/>
        <v>82995.395671232865</v>
      </c>
      <c r="U130" s="43">
        <f t="shared" si="18"/>
        <v>82995.395671232865</v>
      </c>
      <c r="V130" s="43">
        <f t="shared" si="19"/>
        <v>46347.856390861525</v>
      </c>
      <c r="X130" s="43">
        <v>46296.833281923522</v>
      </c>
      <c r="Y130" s="2">
        <f t="shared" si="20"/>
        <v>51.023108938003134</v>
      </c>
    </row>
    <row r="131" spans="2:25" x14ac:dyDescent="0.35">
      <c r="B131">
        <v>290</v>
      </c>
      <c r="C131" s="7">
        <v>7</v>
      </c>
      <c r="D131" s="12" t="s">
        <v>109</v>
      </c>
      <c r="E131" s="40">
        <v>309.06354695345249</v>
      </c>
      <c r="F131" s="40">
        <f>INDEX('Revised 2021 Lockdown'!H$5:H$250,MATCH(B131,'Revised 2021 Lockdown'!B$5:B$250,0))</f>
        <v>309.06354695345249</v>
      </c>
      <c r="G131" s="40">
        <f t="shared" si="13"/>
        <v>0</v>
      </c>
      <c r="H131" s="2">
        <v>259246.12</v>
      </c>
      <c r="I131" s="2">
        <f>INDEX('Revised 2021 Lockdown'!E$5:E$250,MATCH(B131,'Revised 2021 Lockdown'!B$5:B$250,0))</f>
        <v>259246.12</v>
      </c>
      <c r="J131" s="2">
        <f t="shared" si="14"/>
        <v>0</v>
      </c>
      <c r="K131" s="2">
        <v>88464.71</v>
      </c>
      <c r="L131" s="2">
        <f>INDEX('Revised 2021 Lockdown'!F$5:F$250,MATCH(B131,'Revised 2021 Lockdown'!B$5:B$250,0))</f>
        <v>88464.71</v>
      </c>
      <c r="M131" s="2">
        <f t="shared" si="15"/>
        <v>0</v>
      </c>
      <c r="N131" s="2">
        <v>170781.40999999997</v>
      </c>
      <c r="O131" s="34">
        <f>INDEX('Revised 2021 Lockdown'!G$5:G$250,MATCH(B131,'Revised 2021 Lockdown'!B$5:B$250,0))</f>
        <v>170781.40999999997</v>
      </c>
      <c r="P131" s="2">
        <f t="shared" si="16"/>
        <v>0</v>
      </c>
      <c r="Q131" s="33">
        <f t="shared" si="11"/>
        <v>552.57700781425729</v>
      </c>
      <c r="R131">
        <v>365</v>
      </c>
      <c r="S131" s="67" t="str">
        <f t="shared" si="12"/>
        <v>-</v>
      </c>
      <c r="T131" s="43">
        <f t="shared" si="17"/>
        <v>170781.40999999997</v>
      </c>
      <c r="U131" s="43">
        <f t="shared" si="18"/>
        <v>170781.40999999997</v>
      </c>
      <c r="V131" s="43">
        <f t="shared" si="19"/>
        <v>95370.980533229638</v>
      </c>
      <c r="X131" s="43">
        <v>95265.989185016384</v>
      </c>
      <c r="Y131" s="2">
        <f t="shared" si="20"/>
        <v>104.99134821325424</v>
      </c>
    </row>
    <row r="132" spans="2:25" x14ac:dyDescent="0.35">
      <c r="B132">
        <v>294</v>
      </c>
      <c r="C132" s="7">
        <v>7</v>
      </c>
      <c r="D132" s="12" t="s">
        <v>264</v>
      </c>
      <c r="E132" s="40">
        <v>1138.4739294732788</v>
      </c>
      <c r="F132" s="40">
        <f>INDEX('Revised 2021 Lockdown'!H$5:H$250,MATCH(B132,'Revised 2021 Lockdown'!B$5:B$250,0))</f>
        <v>1138.4739294732788</v>
      </c>
      <c r="G132" s="40">
        <f t="shared" si="13"/>
        <v>0</v>
      </c>
      <c r="H132" s="2">
        <v>675933.4</v>
      </c>
      <c r="I132" s="2">
        <f>INDEX('Revised 2021 Lockdown'!E$5:E$250,MATCH(B132,'Revised 2021 Lockdown'!B$5:B$250,0))</f>
        <v>675933.4</v>
      </c>
      <c r="J132" s="2">
        <f t="shared" si="14"/>
        <v>0</v>
      </c>
      <c r="K132" s="2">
        <v>1505</v>
      </c>
      <c r="L132" s="2">
        <f>INDEX('Revised 2021 Lockdown'!F$5:F$250,MATCH(B132,'Revised 2021 Lockdown'!B$5:B$250,0))</f>
        <v>1505</v>
      </c>
      <c r="M132" s="2">
        <f t="shared" si="15"/>
        <v>0</v>
      </c>
      <c r="N132" s="2">
        <v>674428.4</v>
      </c>
      <c r="O132" s="34">
        <f>INDEX('Revised 2021 Lockdown'!G$5:G$250,MATCH(B132,'Revised 2021 Lockdown'!B$5:B$250,0))</f>
        <v>674428.4</v>
      </c>
      <c r="P132" s="2">
        <f t="shared" si="16"/>
        <v>0</v>
      </c>
      <c r="Q132" s="33">
        <f t="shared" si="11"/>
        <v>592.39687667861494</v>
      </c>
      <c r="R132">
        <v>181</v>
      </c>
      <c r="S132" s="67">
        <f t="shared" si="12"/>
        <v>45108</v>
      </c>
      <c r="T132" s="43">
        <f t="shared" si="17"/>
        <v>334442.57643835619</v>
      </c>
      <c r="U132" s="43">
        <f t="shared" si="18"/>
        <v>334442.57643835619</v>
      </c>
      <c r="V132" s="43">
        <f t="shared" si="19"/>
        <v>186765.74017620325</v>
      </c>
      <c r="X132" s="43">
        <v>186560.13479444548</v>
      </c>
      <c r="Y132" s="2">
        <f t="shared" si="20"/>
        <v>205.60538175777765</v>
      </c>
    </row>
    <row r="133" spans="2:25" x14ac:dyDescent="0.35">
      <c r="B133">
        <v>296</v>
      </c>
      <c r="C133" s="7">
        <v>7</v>
      </c>
      <c r="D133" s="12" t="s">
        <v>110</v>
      </c>
      <c r="E133" s="40">
        <v>804.06000000000017</v>
      </c>
      <c r="F133" s="40">
        <f>INDEX('Revised 2021 Lockdown'!H$5:H$250,MATCH(B133,'Revised 2021 Lockdown'!B$5:B$250,0))</f>
        <v>804.06000000000017</v>
      </c>
      <c r="G133" s="40">
        <f t="shared" si="13"/>
        <v>0</v>
      </c>
      <c r="H133" s="2">
        <v>1172250.48</v>
      </c>
      <c r="I133" s="2">
        <f>INDEX('Revised 2021 Lockdown'!E$5:E$250,MATCH(B133,'Revised 2021 Lockdown'!B$5:B$250,0))</f>
        <v>1172250.48</v>
      </c>
      <c r="J133" s="2">
        <f t="shared" si="14"/>
        <v>0</v>
      </c>
      <c r="K133" s="2">
        <v>300828.90999999997</v>
      </c>
      <c r="L133" s="2">
        <f>INDEX('Revised 2021 Lockdown'!F$5:F$250,MATCH(B133,'Revised 2021 Lockdown'!B$5:B$250,0))</f>
        <v>300828.90999999997</v>
      </c>
      <c r="M133" s="2">
        <f t="shared" si="15"/>
        <v>0</v>
      </c>
      <c r="N133" s="2">
        <v>871421.57000000007</v>
      </c>
      <c r="O133" s="34">
        <f>INDEX('Revised 2021 Lockdown'!G$5:G$250,MATCH(B133,'Revised 2021 Lockdown'!B$5:B$250,0))</f>
        <v>871421.57000000007</v>
      </c>
      <c r="P133" s="2">
        <f t="shared" si="16"/>
        <v>0</v>
      </c>
      <c r="Q133" s="33">
        <f t="shared" si="11"/>
        <v>1083.7767952640349</v>
      </c>
      <c r="R133">
        <v>365</v>
      </c>
      <c r="S133" s="67" t="str">
        <f t="shared" si="12"/>
        <v>-</v>
      </c>
      <c r="T133" s="43">
        <f t="shared" si="17"/>
        <v>871421.57000000007</v>
      </c>
      <c r="U133" s="43">
        <f t="shared" si="18"/>
        <v>871421.57000000007</v>
      </c>
      <c r="V133" s="43">
        <f t="shared" si="19"/>
        <v>486635.69172257348</v>
      </c>
      <c r="X133" s="43">
        <v>486099.9675738127</v>
      </c>
      <c r="Y133" s="2">
        <f t="shared" si="20"/>
        <v>535.72414876078255</v>
      </c>
    </row>
    <row r="134" spans="2:25" x14ac:dyDescent="0.35">
      <c r="B134">
        <v>301</v>
      </c>
      <c r="C134" s="7">
        <v>7</v>
      </c>
      <c r="D134" s="12" t="s">
        <v>111</v>
      </c>
      <c r="E134" s="40">
        <v>583.82383480137946</v>
      </c>
      <c r="F134" s="40">
        <f>INDEX('Revised 2021 Lockdown'!H$5:H$250,MATCH(B134,'Revised 2021 Lockdown'!B$5:B$250,0))</f>
        <v>583.82383480137946</v>
      </c>
      <c r="G134" s="40">
        <f t="shared" si="13"/>
        <v>0</v>
      </c>
      <c r="H134" s="2">
        <v>484534.03</v>
      </c>
      <c r="I134" s="2">
        <f>INDEX('Revised 2021 Lockdown'!E$5:E$250,MATCH(B134,'Revised 2021 Lockdown'!B$5:B$250,0))</f>
        <v>484534.03</v>
      </c>
      <c r="J134" s="2">
        <f t="shared" si="14"/>
        <v>0</v>
      </c>
      <c r="K134" s="2">
        <v>35150.61</v>
      </c>
      <c r="L134" s="2">
        <f>INDEX('Revised 2021 Lockdown'!F$5:F$250,MATCH(B134,'Revised 2021 Lockdown'!B$5:B$250,0))</f>
        <v>172781.23</v>
      </c>
      <c r="M134" s="2">
        <f t="shared" si="15"/>
        <v>137630.62</v>
      </c>
      <c r="N134" s="2">
        <v>449383.42000000004</v>
      </c>
      <c r="O134" s="34">
        <f>INDEX('Revised 2021 Lockdown'!G$5:G$250,MATCH(B134,'Revised 2021 Lockdown'!B$5:B$250,0))</f>
        <v>311752.80000000005</v>
      </c>
      <c r="P134" s="2">
        <f t="shared" si="16"/>
        <v>-137630.62</v>
      </c>
      <c r="Q134" s="33">
        <f t="shared" si="11"/>
        <v>769.72434699053201</v>
      </c>
      <c r="R134">
        <v>365</v>
      </c>
      <c r="S134" s="67" t="str">
        <f t="shared" si="12"/>
        <v>-</v>
      </c>
      <c r="T134" s="43">
        <f t="shared" si="17"/>
        <v>449383.42000000004</v>
      </c>
      <c r="U134" s="43">
        <f t="shared" si="18"/>
        <v>311752.80000000005</v>
      </c>
      <c r="V134" s="43">
        <f t="shared" si="19"/>
        <v>174094.88667402291</v>
      </c>
      <c r="X134" s="43">
        <v>250676.90932898191</v>
      </c>
      <c r="Y134" s="2">
        <f t="shared" si="20"/>
        <v>-76582.022654959001</v>
      </c>
    </row>
    <row r="135" spans="2:25" x14ac:dyDescent="0.35">
      <c r="B135">
        <v>321</v>
      </c>
      <c r="C135" s="7">
        <v>7</v>
      </c>
      <c r="D135" s="12" t="s">
        <v>112</v>
      </c>
      <c r="E135" s="40">
        <v>578.151720130434</v>
      </c>
      <c r="F135" s="40">
        <f>INDEX('Revised 2021 Lockdown'!H$5:H$250,MATCH(B135,'Revised 2021 Lockdown'!B$5:B$250,0))</f>
        <v>578.151720130434</v>
      </c>
      <c r="G135" s="40">
        <f t="shared" si="13"/>
        <v>0</v>
      </c>
      <c r="H135" s="2">
        <v>422509.73</v>
      </c>
      <c r="I135" s="2">
        <f>INDEX('Revised 2021 Lockdown'!E$5:E$250,MATCH(B135,'Revised 2021 Lockdown'!B$5:B$250,0))</f>
        <v>422509.73</v>
      </c>
      <c r="J135" s="2">
        <f t="shared" si="14"/>
        <v>0</v>
      </c>
      <c r="K135" s="2">
        <v>0</v>
      </c>
      <c r="L135" s="2">
        <f>INDEX('Revised 2021 Lockdown'!F$5:F$250,MATCH(B135,'Revised 2021 Lockdown'!B$5:B$250,0))</f>
        <v>0</v>
      </c>
      <c r="M135" s="2">
        <f t="shared" si="15"/>
        <v>0</v>
      </c>
      <c r="N135" s="2">
        <v>422509.73</v>
      </c>
      <c r="O135" s="34">
        <f>INDEX('Revised 2021 Lockdown'!G$5:G$250,MATCH(B135,'Revised 2021 Lockdown'!B$5:B$250,0))</f>
        <v>422509.73</v>
      </c>
      <c r="P135" s="2">
        <f t="shared" si="16"/>
        <v>0</v>
      </c>
      <c r="Q135" s="33">
        <f t="shared" si="11"/>
        <v>730.79386480884227</v>
      </c>
      <c r="R135">
        <v>365</v>
      </c>
      <c r="S135" s="67" t="str">
        <f t="shared" si="12"/>
        <v>-</v>
      </c>
      <c r="T135" s="43">
        <f t="shared" si="17"/>
        <v>422509.73</v>
      </c>
      <c r="U135" s="43">
        <f t="shared" si="18"/>
        <v>422509.73</v>
      </c>
      <c r="V135" s="43">
        <f t="shared" si="19"/>
        <v>235945.8633988917</v>
      </c>
      <c r="X135" s="43">
        <v>235686.1169417924</v>
      </c>
      <c r="Y135" s="2">
        <f t="shared" si="20"/>
        <v>259.74645709930337</v>
      </c>
    </row>
    <row r="136" spans="2:25" x14ac:dyDescent="0.35">
      <c r="B136">
        <v>325</v>
      </c>
      <c r="C136" s="7">
        <v>7</v>
      </c>
      <c r="D136" s="12" t="s">
        <v>113</v>
      </c>
      <c r="E136" s="40">
        <v>428.35575154494023</v>
      </c>
      <c r="F136" s="40">
        <f>INDEX('Revised 2021 Lockdown'!H$5:H$250,MATCH(B136,'Revised 2021 Lockdown'!B$5:B$250,0))</f>
        <v>428.35575154494023</v>
      </c>
      <c r="G136" s="40">
        <f t="shared" si="13"/>
        <v>0</v>
      </c>
      <c r="H136" s="2">
        <v>376900.64</v>
      </c>
      <c r="I136" s="2">
        <f>INDEX('Revised 2021 Lockdown'!E$5:E$250,MATCH(B136,'Revised 2021 Lockdown'!B$5:B$250,0))</f>
        <v>376900.64</v>
      </c>
      <c r="J136" s="2">
        <f t="shared" si="14"/>
        <v>0</v>
      </c>
      <c r="K136" s="2">
        <v>153.76</v>
      </c>
      <c r="L136" s="2">
        <f>INDEX('Revised 2021 Lockdown'!F$5:F$250,MATCH(B136,'Revised 2021 Lockdown'!B$5:B$250,0))</f>
        <v>153.76</v>
      </c>
      <c r="M136" s="2">
        <f t="shared" si="15"/>
        <v>0</v>
      </c>
      <c r="N136" s="2">
        <v>376746.88</v>
      </c>
      <c r="O136" s="34">
        <f>INDEX('Revised 2021 Lockdown'!G$5:G$250,MATCH(B136,'Revised 2021 Lockdown'!B$5:B$250,0))</f>
        <v>376746.88</v>
      </c>
      <c r="P136" s="2">
        <f t="shared" si="16"/>
        <v>0</v>
      </c>
      <c r="Q136" s="33">
        <f t="shared" si="11"/>
        <v>879.51866793242823</v>
      </c>
      <c r="R136">
        <v>365</v>
      </c>
      <c r="S136" s="67" t="str">
        <f t="shared" si="12"/>
        <v>-</v>
      </c>
      <c r="T136" s="43">
        <f t="shared" si="17"/>
        <v>376746.87999999995</v>
      </c>
      <c r="U136" s="43">
        <f t="shared" si="18"/>
        <v>376746.87999999995</v>
      </c>
      <c r="V136" s="43">
        <f t="shared" si="19"/>
        <v>210390.10837558378</v>
      </c>
      <c r="X136" s="43">
        <v>210158.49556206769</v>
      </c>
      <c r="Y136" s="2">
        <f t="shared" si="20"/>
        <v>231.61281351608341</v>
      </c>
    </row>
    <row r="137" spans="2:25" x14ac:dyDescent="0.35">
      <c r="B137">
        <v>346</v>
      </c>
      <c r="C137" s="7">
        <v>7</v>
      </c>
      <c r="D137" s="12" t="s">
        <v>265</v>
      </c>
      <c r="E137" s="40">
        <v>214.97</v>
      </c>
      <c r="F137" s="40">
        <f>INDEX('Revised 2021 Lockdown'!H$5:H$250,MATCH(B137,'Revised 2021 Lockdown'!B$5:B$250,0))</f>
        <v>214.97</v>
      </c>
      <c r="G137" s="40">
        <f t="shared" si="13"/>
        <v>0</v>
      </c>
      <c r="H137" s="2">
        <v>189136.53</v>
      </c>
      <c r="I137" s="2">
        <f>INDEX('Revised 2021 Lockdown'!E$5:E$250,MATCH(B137,'Revised 2021 Lockdown'!B$5:B$250,0))</f>
        <v>189136.53</v>
      </c>
      <c r="J137" s="2">
        <f t="shared" si="14"/>
        <v>0</v>
      </c>
      <c r="K137" s="2">
        <v>40742.36</v>
      </c>
      <c r="L137" s="2">
        <f>INDEX('Revised 2021 Lockdown'!F$5:F$250,MATCH(B137,'Revised 2021 Lockdown'!B$5:B$250,0))</f>
        <v>40742.36</v>
      </c>
      <c r="M137" s="2">
        <f t="shared" si="15"/>
        <v>0</v>
      </c>
      <c r="N137" s="2">
        <v>148394.16999999998</v>
      </c>
      <c r="O137" s="34">
        <f>INDEX('Revised 2021 Lockdown'!G$5:G$250,MATCH(B137,'Revised 2021 Lockdown'!B$5:B$250,0))</f>
        <v>148394.16999999998</v>
      </c>
      <c r="P137" s="2">
        <f t="shared" si="16"/>
        <v>0</v>
      </c>
      <c r="Q137" s="33">
        <f t="shared" si="11"/>
        <v>690.30176303670271</v>
      </c>
      <c r="R137">
        <v>181</v>
      </c>
      <c r="S137" s="67">
        <f t="shared" si="12"/>
        <v>45108</v>
      </c>
      <c r="T137" s="43">
        <f t="shared" si="17"/>
        <v>73587.245945205461</v>
      </c>
      <c r="U137" s="43">
        <f t="shared" si="18"/>
        <v>73587.245945205461</v>
      </c>
      <c r="V137" s="43">
        <f t="shared" si="19"/>
        <v>41093.979728438666</v>
      </c>
      <c r="X137" s="43">
        <v>41048.740471056451</v>
      </c>
      <c r="Y137" s="2">
        <f t="shared" si="20"/>
        <v>45.239257382214419</v>
      </c>
    </row>
    <row r="138" spans="2:25" x14ac:dyDescent="0.35">
      <c r="B138">
        <v>358</v>
      </c>
      <c r="C138" s="7">
        <v>7</v>
      </c>
      <c r="D138" s="12" t="s">
        <v>266</v>
      </c>
      <c r="E138" s="40">
        <v>166.38</v>
      </c>
      <c r="F138" s="40">
        <f>INDEX('Revised 2021 Lockdown'!H$5:H$250,MATCH(B138,'Revised 2021 Lockdown'!B$5:B$250,0))</f>
        <v>166.38</v>
      </c>
      <c r="G138" s="40">
        <f t="shared" si="13"/>
        <v>0</v>
      </c>
      <c r="H138" s="2">
        <v>236744.81</v>
      </c>
      <c r="I138" s="2">
        <f>INDEX('Revised 2021 Lockdown'!E$5:E$250,MATCH(B138,'Revised 2021 Lockdown'!B$5:B$250,0))</f>
        <v>236744.81</v>
      </c>
      <c r="J138" s="2">
        <f t="shared" si="14"/>
        <v>0</v>
      </c>
      <c r="K138" s="2">
        <v>35453.869999999995</v>
      </c>
      <c r="L138" s="2">
        <f>INDEX('Revised 2021 Lockdown'!F$5:F$250,MATCH(B138,'Revised 2021 Lockdown'!B$5:B$250,0))</f>
        <v>35453.869999999995</v>
      </c>
      <c r="M138" s="2">
        <f t="shared" si="15"/>
        <v>0</v>
      </c>
      <c r="N138" s="2">
        <v>201290.94</v>
      </c>
      <c r="O138" s="34">
        <f>INDEX('Revised 2021 Lockdown'!G$5:G$250,MATCH(B138,'Revised 2021 Lockdown'!B$5:B$250,0))</f>
        <v>201290.94</v>
      </c>
      <c r="P138" s="2">
        <f t="shared" si="16"/>
        <v>0</v>
      </c>
      <c r="Q138" s="33">
        <f t="shared" si="11"/>
        <v>1209.8265416516408</v>
      </c>
      <c r="R138">
        <v>181</v>
      </c>
      <c r="S138" s="67">
        <f t="shared" si="12"/>
        <v>45108</v>
      </c>
      <c r="T138" s="43">
        <f t="shared" si="17"/>
        <v>99818.246958904114</v>
      </c>
      <c r="U138" s="43">
        <f t="shared" si="18"/>
        <v>99818.246958904114</v>
      </c>
      <c r="V138" s="43">
        <f t="shared" si="19"/>
        <v>55742.390741350333</v>
      </c>
      <c r="X138" s="43">
        <v>55681.025442138314</v>
      </c>
      <c r="Y138" s="2">
        <f t="shared" si="20"/>
        <v>61.365299212018726</v>
      </c>
    </row>
    <row r="139" spans="2:25" x14ac:dyDescent="0.35">
      <c r="B139">
        <v>361</v>
      </c>
      <c r="C139" s="7">
        <v>7</v>
      </c>
      <c r="D139" s="12" t="s">
        <v>267</v>
      </c>
      <c r="E139" s="40">
        <v>1602.4448307656721</v>
      </c>
      <c r="F139" s="40">
        <f>INDEX('Revised 2021 Lockdown'!H$5:H$250,MATCH(B139,'Revised 2021 Lockdown'!B$5:B$250,0))</f>
        <v>1602.4448307656721</v>
      </c>
      <c r="G139" s="40">
        <f t="shared" si="13"/>
        <v>0</v>
      </c>
      <c r="H139" s="2">
        <v>1087936.3700000001</v>
      </c>
      <c r="I139" s="2">
        <f>INDEX('Revised 2021 Lockdown'!E$5:E$250,MATCH(B139,'Revised 2021 Lockdown'!B$5:B$250,0))</f>
        <v>1087936.3700000001</v>
      </c>
      <c r="J139" s="2">
        <f t="shared" si="14"/>
        <v>0</v>
      </c>
      <c r="K139" s="2">
        <v>10430.98</v>
      </c>
      <c r="L139" s="2">
        <f>INDEX('Revised 2021 Lockdown'!F$5:F$250,MATCH(B139,'Revised 2021 Lockdown'!B$5:B$250,0))</f>
        <v>10430.98</v>
      </c>
      <c r="M139" s="2">
        <f t="shared" si="15"/>
        <v>0</v>
      </c>
      <c r="N139" s="2">
        <v>1077505.3900000001</v>
      </c>
      <c r="O139" s="34">
        <f>INDEX('Revised 2021 Lockdown'!G$5:G$250,MATCH(B139,'Revised 2021 Lockdown'!B$5:B$250,0))</f>
        <v>1077505.3900000001</v>
      </c>
      <c r="P139" s="2">
        <f t="shared" si="16"/>
        <v>0</v>
      </c>
      <c r="Q139" s="33">
        <f t="shared" si="11"/>
        <v>672.4134081328416</v>
      </c>
      <c r="R139">
        <v>181</v>
      </c>
      <c r="S139" s="67">
        <f t="shared" si="12"/>
        <v>45108</v>
      </c>
      <c r="T139" s="43">
        <f t="shared" si="17"/>
        <v>534324.59065753431</v>
      </c>
      <c r="U139" s="43">
        <f t="shared" si="18"/>
        <v>534324.59065753431</v>
      </c>
      <c r="V139" s="43">
        <f t="shared" si="19"/>
        <v>298387.62974275486</v>
      </c>
      <c r="X139" s="43">
        <v>298059.14282397</v>
      </c>
      <c r="Y139" s="2">
        <f t="shared" si="20"/>
        <v>328.48691878485261</v>
      </c>
    </row>
    <row r="140" spans="2:25" x14ac:dyDescent="0.35">
      <c r="B140">
        <v>376</v>
      </c>
      <c r="C140" s="7">
        <v>7</v>
      </c>
      <c r="D140" s="12" t="s">
        <v>268</v>
      </c>
      <c r="E140" s="40">
        <v>718.206710128125</v>
      </c>
      <c r="F140" s="40">
        <f>INDEX('Revised 2021 Lockdown'!H$5:H$250,MATCH(B140,'Revised 2021 Lockdown'!B$5:B$250,0))</f>
        <v>718.206710128125</v>
      </c>
      <c r="G140" s="40">
        <f t="shared" si="13"/>
        <v>0</v>
      </c>
      <c r="H140" s="2">
        <v>391850.91</v>
      </c>
      <c r="I140" s="2">
        <f>INDEX('Revised 2021 Lockdown'!E$5:E$250,MATCH(B140,'Revised 2021 Lockdown'!B$5:B$250,0))</f>
        <v>391850.91</v>
      </c>
      <c r="J140" s="2">
        <f t="shared" si="14"/>
        <v>0</v>
      </c>
      <c r="K140" s="2">
        <v>0</v>
      </c>
      <c r="L140" s="2">
        <f>INDEX('Revised 2021 Lockdown'!F$5:F$250,MATCH(B140,'Revised 2021 Lockdown'!B$5:B$250,0))</f>
        <v>0</v>
      </c>
      <c r="M140" s="2">
        <f t="shared" si="15"/>
        <v>0</v>
      </c>
      <c r="N140" s="2">
        <v>391850.91</v>
      </c>
      <c r="O140" s="34">
        <f>INDEX('Revised 2021 Lockdown'!G$5:G$250,MATCH(B140,'Revised 2021 Lockdown'!B$5:B$250,0))</f>
        <v>391850.91</v>
      </c>
      <c r="P140" s="2">
        <f t="shared" si="16"/>
        <v>0</v>
      </c>
      <c r="Q140" s="33">
        <f t="shared" si="11"/>
        <v>545.59628095105859</v>
      </c>
      <c r="R140">
        <v>181</v>
      </c>
      <c r="S140" s="67">
        <f t="shared" si="12"/>
        <v>45108</v>
      </c>
      <c r="T140" s="43">
        <f t="shared" si="17"/>
        <v>194315.10879452052</v>
      </c>
      <c r="U140" s="43">
        <f t="shared" si="18"/>
        <v>194315.10879452052</v>
      </c>
      <c r="V140" s="43">
        <f t="shared" si="19"/>
        <v>108513.11309676281</v>
      </c>
      <c r="X140" s="43">
        <v>108393.65392816511</v>
      </c>
      <c r="Y140" s="2">
        <f t="shared" si="20"/>
        <v>119.45916859770659</v>
      </c>
    </row>
    <row r="141" spans="2:25" x14ac:dyDescent="0.35">
      <c r="B141">
        <v>382</v>
      </c>
      <c r="C141" s="7">
        <v>7</v>
      </c>
      <c r="D141" s="12" t="s">
        <v>269</v>
      </c>
      <c r="E141" s="40">
        <v>210.23999999999998</v>
      </c>
      <c r="F141" s="40">
        <f>INDEX('Revised 2021 Lockdown'!H$5:H$250,MATCH(B141,'Revised 2021 Lockdown'!B$5:B$250,0))</f>
        <v>210.23999999999998</v>
      </c>
      <c r="G141" s="40">
        <f t="shared" si="13"/>
        <v>0</v>
      </c>
      <c r="H141" s="2">
        <v>118085.75999999999</v>
      </c>
      <c r="I141" s="2">
        <f>INDEX('Revised 2021 Lockdown'!E$5:E$250,MATCH(B141,'Revised 2021 Lockdown'!B$5:B$250,0))</f>
        <v>118085.75999999999</v>
      </c>
      <c r="J141" s="2">
        <f t="shared" si="14"/>
        <v>0</v>
      </c>
      <c r="K141" s="2">
        <v>40035.120000000003</v>
      </c>
      <c r="L141" s="2">
        <f>INDEX('Revised 2021 Lockdown'!F$5:F$250,MATCH(B141,'Revised 2021 Lockdown'!B$5:B$250,0))</f>
        <v>40035.120000000003</v>
      </c>
      <c r="M141" s="2">
        <f t="shared" si="15"/>
        <v>0</v>
      </c>
      <c r="N141" s="2">
        <v>78050.639999999985</v>
      </c>
      <c r="O141" s="34">
        <f>INDEX('Revised 2021 Lockdown'!G$5:G$250,MATCH(B141,'Revised 2021 Lockdown'!B$5:B$250,0))</f>
        <v>78050.639999999985</v>
      </c>
      <c r="P141" s="2">
        <f t="shared" si="16"/>
        <v>0</v>
      </c>
      <c r="Q141" s="33">
        <f t="shared" ref="Q141:Q204" si="21">IFERROR(N141/E141,"n.a.")</f>
        <v>371.24543378995429</v>
      </c>
      <c r="R141">
        <v>364</v>
      </c>
      <c r="S141" s="67">
        <f t="shared" ref="S141:S204" si="22">IF(R141=365,"-",R141+$S$9)</f>
        <v>45291</v>
      </c>
      <c r="T141" s="43">
        <f t="shared" si="17"/>
        <v>77836.802630136968</v>
      </c>
      <c r="U141" s="43">
        <f t="shared" si="18"/>
        <v>77836.802630136968</v>
      </c>
      <c r="V141" s="43">
        <f t="shared" si="19"/>
        <v>43467.097434127238</v>
      </c>
      <c r="X141" s="43">
        <v>43419.245675269245</v>
      </c>
      <c r="Y141" s="2">
        <f t="shared" si="20"/>
        <v>47.851758857992536</v>
      </c>
    </row>
    <row r="142" spans="2:25" x14ac:dyDescent="0.35">
      <c r="B142">
        <v>389</v>
      </c>
      <c r="C142" s="7">
        <v>7</v>
      </c>
      <c r="D142" s="12" t="s">
        <v>114</v>
      </c>
      <c r="E142" s="40">
        <v>951.58871772875955</v>
      </c>
      <c r="F142" s="40">
        <f>INDEX('Revised 2021 Lockdown'!H$5:H$250,MATCH(B142,'Revised 2021 Lockdown'!B$5:B$250,0))</f>
        <v>951.58871772875955</v>
      </c>
      <c r="G142" s="40">
        <f t="shared" ref="G142:G205" si="23">F142-E142</f>
        <v>0</v>
      </c>
      <c r="H142" s="2">
        <v>623933.84</v>
      </c>
      <c r="I142" s="2">
        <f>INDEX('Revised 2021 Lockdown'!E$5:E$250,MATCH(B142,'Revised 2021 Lockdown'!B$5:B$250,0))</f>
        <v>623933.84</v>
      </c>
      <c r="J142" s="2">
        <f t="shared" ref="J142:J205" si="24">I142-H142</f>
        <v>0</v>
      </c>
      <c r="K142" s="2">
        <v>425</v>
      </c>
      <c r="L142" s="2">
        <f>INDEX('Revised 2021 Lockdown'!F$5:F$250,MATCH(B142,'Revised 2021 Lockdown'!B$5:B$250,0))</f>
        <v>425</v>
      </c>
      <c r="M142" s="2">
        <f t="shared" ref="M142:M205" si="25">L142-K142</f>
        <v>0</v>
      </c>
      <c r="N142" s="2">
        <v>623508.84</v>
      </c>
      <c r="O142" s="34">
        <f>INDEX('Revised 2021 Lockdown'!G$5:G$250,MATCH(B142,'Revised 2021 Lockdown'!B$5:B$250,0))</f>
        <v>623508.84</v>
      </c>
      <c r="P142" s="2">
        <f t="shared" ref="P142:P205" si="26">O142-N142</f>
        <v>0</v>
      </c>
      <c r="Q142" s="33">
        <f t="shared" si="21"/>
        <v>655.22933215116643</v>
      </c>
      <c r="R142">
        <v>365</v>
      </c>
      <c r="S142" s="67" t="str">
        <f t="shared" si="22"/>
        <v>-</v>
      </c>
      <c r="T142" s="43">
        <f t="shared" ref="T142:T205" si="27">N142*R142/365</f>
        <v>623508.84</v>
      </c>
      <c r="U142" s="43">
        <f t="shared" ref="U142:U205" si="28">O142*R142/365</f>
        <v>623508.84</v>
      </c>
      <c r="V142" s="43">
        <f t="shared" ref="V142:V205" si="29">U142*(E$8/U$11)</f>
        <v>348191.58269003988</v>
      </c>
      <c r="X142" s="43">
        <v>347808.2679385427</v>
      </c>
      <c r="Y142" s="2">
        <f t="shared" ref="Y142:Y205" si="30">V142-X142</f>
        <v>383.3147514971788</v>
      </c>
    </row>
    <row r="143" spans="2:25" x14ac:dyDescent="0.35">
      <c r="B143">
        <v>434</v>
      </c>
      <c r="C143" s="7">
        <v>7</v>
      </c>
      <c r="D143" s="12" t="s">
        <v>115</v>
      </c>
      <c r="E143" s="40">
        <v>278.2588789507293</v>
      </c>
      <c r="F143" s="40">
        <f>INDEX('Revised 2021 Lockdown'!H$5:H$250,MATCH(B143,'Revised 2021 Lockdown'!B$5:B$250,0))</f>
        <v>278.2588789507293</v>
      </c>
      <c r="G143" s="40">
        <f t="shared" si="23"/>
        <v>0</v>
      </c>
      <c r="H143" s="2">
        <v>149239.71</v>
      </c>
      <c r="I143" s="2">
        <f>INDEX('Revised 2021 Lockdown'!E$5:E$250,MATCH(B143,'Revised 2021 Lockdown'!B$5:B$250,0))</f>
        <v>149239.71</v>
      </c>
      <c r="J143" s="2">
        <f t="shared" si="24"/>
        <v>0</v>
      </c>
      <c r="K143" s="2">
        <v>0</v>
      </c>
      <c r="L143" s="2">
        <f>INDEX('Revised 2021 Lockdown'!F$5:F$250,MATCH(B143,'Revised 2021 Lockdown'!B$5:B$250,0))</f>
        <v>0</v>
      </c>
      <c r="M143" s="2">
        <f t="shared" si="25"/>
        <v>0</v>
      </c>
      <c r="N143" s="2">
        <v>149239.71</v>
      </c>
      <c r="O143" s="34">
        <f>INDEX('Revised 2021 Lockdown'!G$5:G$250,MATCH(B143,'Revised 2021 Lockdown'!B$5:B$250,0))</f>
        <v>149239.71</v>
      </c>
      <c r="P143" s="2">
        <f t="shared" si="26"/>
        <v>0</v>
      </c>
      <c r="Q143" s="33">
        <f t="shared" si="21"/>
        <v>536.33404462333635</v>
      </c>
      <c r="R143">
        <v>365</v>
      </c>
      <c r="S143" s="67" t="str">
        <f t="shared" si="22"/>
        <v>-</v>
      </c>
      <c r="T143" s="43">
        <f t="shared" si="27"/>
        <v>149239.71</v>
      </c>
      <c r="U143" s="43">
        <f t="shared" si="28"/>
        <v>149239.71</v>
      </c>
      <c r="V143" s="43">
        <f t="shared" si="29"/>
        <v>83341.257559560137</v>
      </c>
      <c r="X143" s="43">
        <v>83249.509409923383</v>
      </c>
      <c r="Y143" s="2">
        <f t="shared" si="30"/>
        <v>91.748149636754533</v>
      </c>
    </row>
    <row r="144" spans="2:25" x14ac:dyDescent="0.35">
      <c r="B144">
        <v>437</v>
      </c>
      <c r="C144" s="7">
        <v>7</v>
      </c>
      <c r="D144" s="12" t="s">
        <v>270</v>
      </c>
      <c r="E144" s="40">
        <v>371.67552797006766</v>
      </c>
      <c r="F144" s="40">
        <f>INDEX('Revised 2021 Lockdown'!H$5:H$250,MATCH(B144,'Revised 2021 Lockdown'!B$5:B$250,0))</f>
        <v>371.67552797006766</v>
      </c>
      <c r="G144" s="40">
        <f t="shared" si="23"/>
        <v>0</v>
      </c>
      <c r="H144" s="2">
        <v>261448.89</v>
      </c>
      <c r="I144" s="2">
        <f>INDEX('Revised 2021 Lockdown'!E$5:E$250,MATCH(B144,'Revised 2021 Lockdown'!B$5:B$250,0))</f>
        <v>261448.89</v>
      </c>
      <c r="J144" s="2">
        <f t="shared" si="24"/>
        <v>0</v>
      </c>
      <c r="K144" s="2">
        <v>0</v>
      </c>
      <c r="L144" s="2">
        <f>INDEX('Revised 2021 Lockdown'!F$5:F$250,MATCH(B144,'Revised 2021 Lockdown'!B$5:B$250,0))</f>
        <v>0</v>
      </c>
      <c r="M144" s="2">
        <f t="shared" si="25"/>
        <v>0</v>
      </c>
      <c r="N144" s="2">
        <v>261448.89</v>
      </c>
      <c r="O144" s="34">
        <f>INDEX('Revised 2021 Lockdown'!G$5:G$250,MATCH(B144,'Revised 2021 Lockdown'!B$5:B$250,0))</f>
        <v>261448.89</v>
      </c>
      <c r="P144" s="2">
        <f t="shared" si="26"/>
        <v>0</v>
      </c>
      <c r="Q144" s="33">
        <f t="shared" si="21"/>
        <v>703.43315694719456</v>
      </c>
      <c r="R144">
        <v>181</v>
      </c>
      <c r="S144" s="67">
        <f t="shared" si="22"/>
        <v>45108</v>
      </c>
      <c r="T144" s="43">
        <f t="shared" si="27"/>
        <v>129649.99750684932</v>
      </c>
      <c r="U144" s="43">
        <f t="shared" si="28"/>
        <v>129649.99750684932</v>
      </c>
      <c r="V144" s="43">
        <f t="shared" si="29"/>
        <v>72401.600316796772</v>
      </c>
      <c r="X144" s="43">
        <v>72321.895341682161</v>
      </c>
      <c r="Y144" s="2">
        <f t="shared" si="30"/>
        <v>79.704975114611443</v>
      </c>
    </row>
    <row r="145" spans="2:25" x14ac:dyDescent="0.35">
      <c r="B145">
        <v>502</v>
      </c>
      <c r="C145" s="7">
        <v>7</v>
      </c>
      <c r="D145" s="12" t="s">
        <v>116</v>
      </c>
      <c r="E145" s="40">
        <v>529.24012483164188</v>
      </c>
      <c r="F145" s="40">
        <f>INDEX('Revised 2021 Lockdown'!H$5:H$250,MATCH(B145,'Revised 2021 Lockdown'!B$5:B$250,0))</f>
        <v>529.24012483164188</v>
      </c>
      <c r="G145" s="40">
        <f t="shared" si="23"/>
        <v>0</v>
      </c>
      <c r="H145" s="2">
        <v>528372.12</v>
      </c>
      <c r="I145" s="2">
        <f>INDEX('Revised 2021 Lockdown'!E$5:E$250,MATCH(B145,'Revised 2021 Lockdown'!B$5:B$250,0))</f>
        <v>528372.12</v>
      </c>
      <c r="J145" s="2">
        <f t="shared" si="24"/>
        <v>0</v>
      </c>
      <c r="K145" s="2">
        <v>136878.49</v>
      </c>
      <c r="L145" s="2">
        <f>INDEX('Revised 2021 Lockdown'!F$5:F$250,MATCH(B145,'Revised 2021 Lockdown'!B$5:B$250,0))</f>
        <v>136194.1</v>
      </c>
      <c r="M145" s="2">
        <f t="shared" si="25"/>
        <v>-684.38999999998487</v>
      </c>
      <c r="N145" s="2">
        <v>391493.63</v>
      </c>
      <c r="O145" s="34">
        <f>INDEX('Revised 2021 Lockdown'!G$5:G$250,MATCH(B145,'Revised 2021 Lockdown'!B$5:B$250,0))</f>
        <v>392178.02</v>
      </c>
      <c r="P145" s="2">
        <f t="shared" si="26"/>
        <v>684.39000000001397</v>
      </c>
      <c r="Q145" s="33">
        <f t="shared" si="21"/>
        <v>739.72779392820826</v>
      </c>
      <c r="R145">
        <v>365</v>
      </c>
      <c r="S145" s="67" t="str">
        <f t="shared" si="22"/>
        <v>-</v>
      </c>
      <c r="T145" s="43">
        <f t="shared" si="27"/>
        <v>391493.62999999995</v>
      </c>
      <c r="U145" s="43">
        <f t="shared" si="28"/>
        <v>392178.02</v>
      </c>
      <c r="V145" s="43">
        <f t="shared" si="29"/>
        <v>219007.45702345794</v>
      </c>
      <c r="X145" s="43">
        <v>218384.58835527123</v>
      </c>
      <c r="Y145" s="2">
        <f t="shared" si="30"/>
        <v>622.86866818671115</v>
      </c>
    </row>
    <row r="146" spans="2:25" x14ac:dyDescent="0.35">
      <c r="B146">
        <v>503</v>
      </c>
      <c r="C146" s="7">
        <v>7</v>
      </c>
      <c r="D146" s="12" t="s">
        <v>271</v>
      </c>
      <c r="E146" s="40">
        <v>372.29</v>
      </c>
      <c r="F146" s="40">
        <f>INDEX('Revised 2021 Lockdown'!H$5:H$250,MATCH(B146,'Revised 2021 Lockdown'!B$5:B$250,0))</f>
        <v>372.29</v>
      </c>
      <c r="G146" s="40">
        <f t="shared" si="23"/>
        <v>0</v>
      </c>
      <c r="H146" s="2">
        <v>259301.49</v>
      </c>
      <c r="I146" s="2">
        <f>INDEX('Revised 2021 Lockdown'!E$5:E$250,MATCH(B146,'Revised 2021 Lockdown'!B$5:B$250,0))</f>
        <v>259301.49</v>
      </c>
      <c r="J146" s="2">
        <f t="shared" si="24"/>
        <v>0</v>
      </c>
      <c r="K146" s="2">
        <v>69322.05</v>
      </c>
      <c r="L146" s="2">
        <f>INDEX('Revised 2021 Lockdown'!F$5:F$250,MATCH(B146,'Revised 2021 Lockdown'!B$5:B$250,0))</f>
        <v>69322.05</v>
      </c>
      <c r="M146" s="2">
        <f t="shared" si="25"/>
        <v>0</v>
      </c>
      <c r="N146" s="2">
        <v>189979.44</v>
      </c>
      <c r="O146" s="34">
        <f>INDEX('Revised 2021 Lockdown'!G$5:G$250,MATCH(B146,'Revised 2021 Lockdown'!B$5:B$250,0))</f>
        <v>189979.44</v>
      </c>
      <c r="P146" s="2">
        <f t="shared" si="26"/>
        <v>0</v>
      </c>
      <c r="Q146" s="33">
        <f t="shared" si="21"/>
        <v>510.29960514652555</v>
      </c>
      <c r="R146">
        <v>181</v>
      </c>
      <c r="S146" s="67">
        <f t="shared" si="22"/>
        <v>45108</v>
      </c>
      <c r="T146" s="43">
        <f t="shared" si="27"/>
        <v>94208.982575342467</v>
      </c>
      <c r="U146" s="43">
        <f t="shared" si="28"/>
        <v>94208.982575342467</v>
      </c>
      <c r="V146" s="43">
        <f t="shared" si="29"/>
        <v>52609.959381693581</v>
      </c>
      <c r="X146" s="43">
        <v>52552.042491943197</v>
      </c>
      <c r="Y146" s="2">
        <f t="shared" si="30"/>
        <v>57.916889750384144</v>
      </c>
    </row>
    <row r="147" spans="2:25" x14ac:dyDescent="0.35">
      <c r="B147">
        <v>510</v>
      </c>
      <c r="C147" s="7">
        <v>7</v>
      </c>
      <c r="D147" s="12" t="s">
        <v>117</v>
      </c>
      <c r="E147" s="40">
        <v>519.01249635663896</v>
      </c>
      <c r="F147" s="40">
        <f>INDEX('Revised 2021 Lockdown'!H$5:H$250,MATCH(B147,'Revised 2021 Lockdown'!B$5:B$250,0))</f>
        <v>519.01249635663896</v>
      </c>
      <c r="G147" s="40">
        <f t="shared" si="23"/>
        <v>0</v>
      </c>
      <c r="H147" s="2">
        <v>519468.69</v>
      </c>
      <c r="I147" s="2">
        <f>INDEX('Revised 2021 Lockdown'!E$5:E$250,MATCH(B147,'Revised 2021 Lockdown'!B$5:B$250,0))</f>
        <v>519468.69</v>
      </c>
      <c r="J147" s="2">
        <f t="shared" si="24"/>
        <v>0</v>
      </c>
      <c r="K147" s="2">
        <v>43742.12</v>
      </c>
      <c r="L147" s="2">
        <f>INDEX('Revised 2021 Lockdown'!F$5:F$250,MATCH(B147,'Revised 2021 Lockdown'!B$5:B$250,0))</f>
        <v>41593.51</v>
      </c>
      <c r="M147" s="2">
        <f t="shared" si="25"/>
        <v>-2148.6100000000006</v>
      </c>
      <c r="N147" s="2">
        <v>475726.57</v>
      </c>
      <c r="O147" s="34">
        <f>INDEX('Revised 2021 Lockdown'!G$5:G$250,MATCH(B147,'Revised 2021 Lockdown'!B$5:B$250,0))</f>
        <v>477875.18</v>
      </c>
      <c r="P147" s="2">
        <f t="shared" si="26"/>
        <v>2148.609999999986</v>
      </c>
      <c r="Q147" s="33">
        <f t="shared" si="21"/>
        <v>916.59945249777752</v>
      </c>
      <c r="R147">
        <v>365</v>
      </c>
      <c r="S147" s="67" t="str">
        <f t="shared" si="22"/>
        <v>-</v>
      </c>
      <c r="T147" s="43">
        <f t="shared" si="27"/>
        <v>475726.57</v>
      </c>
      <c r="U147" s="43">
        <f t="shared" si="28"/>
        <v>477875.18</v>
      </c>
      <c r="V147" s="43">
        <f t="shared" si="29"/>
        <v>266864.08367921086</v>
      </c>
      <c r="X147" s="43">
        <v>265371.75370928808</v>
      </c>
      <c r="Y147" s="2">
        <f t="shared" si="30"/>
        <v>1492.3299699227791</v>
      </c>
    </row>
    <row r="148" spans="2:25" x14ac:dyDescent="0.35">
      <c r="B148">
        <v>531</v>
      </c>
      <c r="C148" s="7">
        <v>7</v>
      </c>
      <c r="D148" s="12" t="s">
        <v>118</v>
      </c>
      <c r="E148" s="40">
        <v>1874.19</v>
      </c>
      <c r="F148" s="40">
        <f>INDEX('Revised 2021 Lockdown'!H$5:H$250,MATCH(B148,'Revised 2021 Lockdown'!B$5:B$250,0))</f>
        <v>1874.19</v>
      </c>
      <c r="G148" s="40">
        <f t="shared" si="23"/>
        <v>0</v>
      </c>
      <c r="H148" s="2">
        <v>622586.96</v>
      </c>
      <c r="I148" s="2">
        <f>INDEX('Revised 2021 Lockdown'!E$5:E$250,MATCH(B148,'Revised 2021 Lockdown'!B$5:B$250,0))</f>
        <v>622586.96</v>
      </c>
      <c r="J148" s="2">
        <f t="shared" si="24"/>
        <v>0</v>
      </c>
      <c r="K148" s="2">
        <v>11689.38</v>
      </c>
      <c r="L148" s="2">
        <f>INDEX('Revised 2021 Lockdown'!F$5:F$250,MATCH(B148,'Revised 2021 Lockdown'!B$5:B$250,0))</f>
        <v>11689.38</v>
      </c>
      <c r="M148" s="2">
        <f t="shared" si="25"/>
        <v>0</v>
      </c>
      <c r="N148" s="2">
        <v>610897.57999999996</v>
      </c>
      <c r="O148" s="34">
        <f>INDEX('Revised 2021 Lockdown'!G$5:G$250,MATCH(B148,'Revised 2021 Lockdown'!B$5:B$250,0))</f>
        <v>610897.57999999996</v>
      </c>
      <c r="P148" s="2">
        <f t="shared" si="26"/>
        <v>0</v>
      </c>
      <c r="Q148" s="33">
        <f t="shared" si="21"/>
        <v>325.95285429972409</v>
      </c>
      <c r="R148">
        <v>365</v>
      </c>
      <c r="S148" s="67" t="str">
        <f t="shared" si="22"/>
        <v>-</v>
      </c>
      <c r="T148" s="43">
        <f t="shared" si="27"/>
        <v>610897.57999999996</v>
      </c>
      <c r="U148" s="43">
        <f t="shared" si="28"/>
        <v>610897.57999999996</v>
      </c>
      <c r="V148" s="43">
        <f t="shared" si="29"/>
        <v>341148.96469104633</v>
      </c>
      <c r="X148" s="43">
        <v>340773.40296834818</v>
      </c>
      <c r="Y148" s="2">
        <f t="shared" si="30"/>
        <v>375.56172269815579</v>
      </c>
    </row>
    <row r="149" spans="2:25" x14ac:dyDescent="0.35">
      <c r="B149">
        <v>550</v>
      </c>
      <c r="C149" s="7">
        <v>7</v>
      </c>
      <c r="D149" s="12" t="s">
        <v>272</v>
      </c>
      <c r="E149" s="40">
        <v>308.13</v>
      </c>
      <c r="F149" s="40">
        <f>INDEX('Revised 2021 Lockdown'!H$5:H$250,MATCH(B149,'Revised 2021 Lockdown'!B$5:B$250,0))</f>
        <v>308.13</v>
      </c>
      <c r="G149" s="40">
        <f t="shared" si="23"/>
        <v>0</v>
      </c>
      <c r="H149" s="2">
        <v>471412.32</v>
      </c>
      <c r="I149" s="2">
        <f>INDEX('Revised 2021 Lockdown'!E$5:E$250,MATCH(B149,'Revised 2021 Lockdown'!B$5:B$250,0))</f>
        <v>471412.32</v>
      </c>
      <c r="J149" s="2">
        <f t="shared" si="24"/>
        <v>0</v>
      </c>
      <c r="K149" s="2">
        <v>0</v>
      </c>
      <c r="L149" s="2">
        <f>INDEX('Revised 2021 Lockdown'!F$5:F$250,MATCH(B149,'Revised 2021 Lockdown'!B$5:B$250,0))</f>
        <v>0</v>
      </c>
      <c r="M149" s="2">
        <f t="shared" si="25"/>
        <v>0</v>
      </c>
      <c r="N149" s="2">
        <v>471412.32</v>
      </c>
      <c r="O149" s="34">
        <f>INDEX('Revised 2021 Lockdown'!G$5:G$250,MATCH(B149,'Revised 2021 Lockdown'!B$5:B$250,0))</f>
        <v>471412.32</v>
      </c>
      <c r="P149" s="2">
        <f t="shared" si="26"/>
        <v>0</v>
      </c>
      <c r="Q149" s="33">
        <f t="shared" si="21"/>
        <v>1529.9137377081101</v>
      </c>
      <c r="R149">
        <v>365</v>
      </c>
      <c r="S149" s="67" t="str">
        <f t="shared" si="22"/>
        <v>-</v>
      </c>
      <c r="T149" s="43">
        <f t="shared" si="27"/>
        <v>471412.32</v>
      </c>
      <c r="U149" s="43">
        <f t="shared" si="28"/>
        <v>471412.32</v>
      </c>
      <c r="V149" s="43">
        <f t="shared" si="29"/>
        <v>263254.97133349953</v>
      </c>
      <c r="X149" s="43">
        <v>262965.16101373965</v>
      </c>
      <c r="Y149" s="2">
        <f t="shared" si="30"/>
        <v>289.81031975988299</v>
      </c>
    </row>
    <row r="150" spans="2:25" x14ac:dyDescent="0.35">
      <c r="B150">
        <v>551</v>
      </c>
      <c r="C150" s="7">
        <v>7</v>
      </c>
      <c r="D150" s="12" t="s">
        <v>273</v>
      </c>
      <c r="E150" s="40">
        <v>169.4680961375484</v>
      </c>
      <c r="F150" s="40">
        <f>INDEX('Revised 2021 Lockdown'!H$5:H$250,MATCH(B150,'Revised 2021 Lockdown'!B$5:B$250,0))</f>
        <v>169.4680961375484</v>
      </c>
      <c r="G150" s="40">
        <f t="shared" si="23"/>
        <v>0</v>
      </c>
      <c r="H150" s="2">
        <v>245009.89</v>
      </c>
      <c r="I150" s="2">
        <f>INDEX('Revised 2021 Lockdown'!E$5:E$250,MATCH(B150,'Revised 2021 Lockdown'!B$5:B$250,0))</f>
        <v>245009.89</v>
      </c>
      <c r="J150" s="2">
        <f t="shared" si="24"/>
        <v>0</v>
      </c>
      <c r="K150" s="2">
        <v>0</v>
      </c>
      <c r="L150" s="2">
        <f>INDEX('Revised 2021 Lockdown'!F$5:F$250,MATCH(B150,'Revised 2021 Lockdown'!B$5:B$250,0))</f>
        <v>0</v>
      </c>
      <c r="M150" s="2">
        <f t="shared" si="25"/>
        <v>0</v>
      </c>
      <c r="N150" s="2">
        <v>245009.89</v>
      </c>
      <c r="O150" s="34">
        <f>INDEX('Revised 2021 Lockdown'!G$5:G$250,MATCH(B150,'Revised 2021 Lockdown'!B$5:B$250,0))</f>
        <v>245009.89</v>
      </c>
      <c r="P150" s="2">
        <f t="shared" si="26"/>
        <v>0</v>
      </c>
      <c r="Q150" s="33">
        <f t="shared" si="21"/>
        <v>1445.7582021877338</v>
      </c>
      <c r="R150">
        <v>181</v>
      </c>
      <c r="S150" s="67">
        <f t="shared" si="22"/>
        <v>45108</v>
      </c>
      <c r="T150" s="43">
        <f t="shared" si="27"/>
        <v>121498.0550410959</v>
      </c>
      <c r="U150" s="43">
        <f t="shared" si="28"/>
        <v>121498.0550410959</v>
      </c>
      <c r="V150" s="43">
        <f t="shared" si="29"/>
        <v>67849.238638734867</v>
      </c>
      <c r="X150" s="43">
        <v>67774.545236191509</v>
      </c>
      <c r="Y150" s="2">
        <f t="shared" si="30"/>
        <v>74.693402543358388</v>
      </c>
    </row>
    <row r="151" spans="2:25" x14ac:dyDescent="0.35">
      <c r="B151">
        <v>555</v>
      </c>
      <c r="C151" s="7">
        <v>7</v>
      </c>
      <c r="D151" s="12" t="s">
        <v>274</v>
      </c>
      <c r="E151" s="40">
        <v>704.96610721467391</v>
      </c>
      <c r="F151" s="40">
        <f>INDEX('Revised 2021 Lockdown'!H$5:H$250,MATCH(B151,'Revised 2021 Lockdown'!B$5:B$250,0))</f>
        <v>704.96610721467391</v>
      </c>
      <c r="G151" s="40">
        <f t="shared" si="23"/>
        <v>0</v>
      </c>
      <c r="H151" s="2">
        <v>702848.75</v>
      </c>
      <c r="I151" s="2">
        <f>INDEX('Revised 2021 Lockdown'!E$5:E$250,MATCH(B151,'Revised 2021 Lockdown'!B$5:B$250,0))</f>
        <v>702848.75</v>
      </c>
      <c r="J151" s="2">
        <f t="shared" si="24"/>
        <v>0</v>
      </c>
      <c r="K151" s="2">
        <v>331.8</v>
      </c>
      <c r="L151" s="2">
        <f>INDEX('Revised 2021 Lockdown'!F$5:F$250,MATCH(B151,'Revised 2021 Lockdown'!B$5:B$250,0))</f>
        <v>331.8</v>
      </c>
      <c r="M151" s="2">
        <f t="shared" si="25"/>
        <v>0</v>
      </c>
      <c r="N151" s="2">
        <v>702516.95</v>
      </c>
      <c r="O151" s="34">
        <f>INDEX('Revised 2021 Lockdown'!G$5:G$250,MATCH(B151,'Revised 2021 Lockdown'!B$5:B$250,0))</f>
        <v>702516.95</v>
      </c>
      <c r="P151" s="2">
        <f t="shared" si="26"/>
        <v>0</v>
      </c>
      <c r="Q151" s="33">
        <f t="shared" si="21"/>
        <v>996.52585111594851</v>
      </c>
      <c r="R151">
        <v>181</v>
      </c>
      <c r="S151" s="67">
        <f t="shared" si="22"/>
        <v>45108</v>
      </c>
      <c r="T151" s="43">
        <f t="shared" si="27"/>
        <v>348371.41904109588</v>
      </c>
      <c r="U151" s="43">
        <f t="shared" si="28"/>
        <v>348371.41904109588</v>
      </c>
      <c r="V151" s="43">
        <f t="shared" si="29"/>
        <v>194544.14753749807</v>
      </c>
      <c r="X151" s="43">
        <v>194329.9791162156</v>
      </c>
      <c r="Y151" s="2">
        <f t="shared" si="30"/>
        <v>214.16842128246208</v>
      </c>
    </row>
    <row r="152" spans="2:25" x14ac:dyDescent="0.35">
      <c r="B152">
        <v>556</v>
      </c>
      <c r="C152" s="7">
        <v>7</v>
      </c>
      <c r="D152" s="12" t="s">
        <v>275</v>
      </c>
      <c r="E152" s="40">
        <v>363.4605439735771</v>
      </c>
      <c r="F152" s="40">
        <f>INDEX('Revised 2021 Lockdown'!H$5:H$250,MATCH(B152,'Revised 2021 Lockdown'!B$5:B$250,0))</f>
        <v>363.4605439735771</v>
      </c>
      <c r="G152" s="40">
        <f t="shared" si="23"/>
        <v>0</v>
      </c>
      <c r="H152" s="2">
        <v>245385.33</v>
      </c>
      <c r="I152" s="2">
        <f>INDEX('Revised 2021 Lockdown'!E$5:E$250,MATCH(B152,'Revised 2021 Lockdown'!B$5:B$250,0))</f>
        <v>245385.33</v>
      </c>
      <c r="J152" s="2">
        <f t="shared" si="24"/>
        <v>0</v>
      </c>
      <c r="K152" s="2">
        <v>16230.57</v>
      </c>
      <c r="L152" s="2">
        <f>INDEX('Revised 2021 Lockdown'!F$5:F$250,MATCH(B152,'Revised 2021 Lockdown'!B$5:B$250,0))</f>
        <v>16230.57</v>
      </c>
      <c r="M152" s="2">
        <f t="shared" si="25"/>
        <v>0</v>
      </c>
      <c r="N152" s="2">
        <v>229154.75999999998</v>
      </c>
      <c r="O152" s="34">
        <f>INDEX('Revised 2021 Lockdown'!G$5:G$250,MATCH(B152,'Revised 2021 Lockdown'!B$5:B$250,0))</f>
        <v>229154.75999999998</v>
      </c>
      <c r="P152" s="2">
        <f t="shared" si="26"/>
        <v>0</v>
      </c>
      <c r="Q152" s="33">
        <f t="shared" si="21"/>
        <v>630.48042985556935</v>
      </c>
      <c r="R152">
        <v>209</v>
      </c>
      <c r="S152" s="67">
        <f t="shared" si="22"/>
        <v>45136</v>
      </c>
      <c r="T152" s="43">
        <f t="shared" si="27"/>
        <v>131214.64339726025</v>
      </c>
      <c r="U152" s="43">
        <f t="shared" si="28"/>
        <v>131214.64339726025</v>
      </c>
      <c r="V152" s="43">
        <f t="shared" si="29"/>
        <v>73275.359426501862</v>
      </c>
      <c r="X152" s="43">
        <v>73194.69255347627</v>
      </c>
      <c r="Y152" s="2">
        <f t="shared" si="30"/>
        <v>80.666873025591485</v>
      </c>
    </row>
    <row r="153" spans="2:25" x14ac:dyDescent="0.35">
      <c r="B153">
        <v>558</v>
      </c>
      <c r="C153" s="7">
        <v>7</v>
      </c>
      <c r="D153" s="12" t="s">
        <v>276</v>
      </c>
      <c r="E153" s="40">
        <v>421.45934160974099</v>
      </c>
      <c r="F153" s="40">
        <f>INDEX('Revised 2021 Lockdown'!H$5:H$250,MATCH(B153,'Revised 2021 Lockdown'!B$5:B$250,0))</f>
        <v>421.45934160974099</v>
      </c>
      <c r="G153" s="40">
        <f t="shared" si="23"/>
        <v>0</v>
      </c>
      <c r="H153" s="2">
        <v>400298.75</v>
      </c>
      <c r="I153" s="2">
        <f>INDEX('Revised 2021 Lockdown'!E$5:E$250,MATCH(B153,'Revised 2021 Lockdown'!B$5:B$250,0))</f>
        <v>400298.75</v>
      </c>
      <c r="J153" s="2">
        <f t="shared" si="24"/>
        <v>0</v>
      </c>
      <c r="K153" s="2">
        <v>0</v>
      </c>
      <c r="L153" s="2">
        <f>INDEX('Revised 2021 Lockdown'!F$5:F$250,MATCH(B153,'Revised 2021 Lockdown'!B$5:B$250,0))</f>
        <v>0</v>
      </c>
      <c r="M153" s="2">
        <f t="shared" si="25"/>
        <v>0</v>
      </c>
      <c r="N153" s="2">
        <v>400298.75</v>
      </c>
      <c r="O153" s="34">
        <f>INDEX('Revised 2021 Lockdown'!G$5:G$250,MATCH(B153,'Revised 2021 Lockdown'!B$5:B$250,0))</f>
        <v>400298.75</v>
      </c>
      <c r="P153" s="2">
        <f t="shared" si="26"/>
        <v>0</v>
      </c>
      <c r="Q153" s="33">
        <f t="shared" si="21"/>
        <v>949.79209256836191</v>
      </c>
      <c r="R153">
        <v>181</v>
      </c>
      <c r="S153" s="67">
        <f t="shared" si="22"/>
        <v>45108</v>
      </c>
      <c r="T153" s="43">
        <f t="shared" si="27"/>
        <v>198504.31164383562</v>
      </c>
      <c r="U153" s="43">
        <f t="shared" si="28"/>
        <v>198504.31164383562</v>
      </c>
      <c r="V153" s="43">
        <f t="shared" si="29"/>
        <v>110852.52687365914</v>
      </c>
      <c r="X153" s="43">
        <v>110730.49230733467</v>
      </c>
      <c r="Y153" s="2">
        <f t="shared" si="30"/>
        <v>122.03456632446614</v>
      </c>
    </row>
    <row r="154" spans="2:25" x14ac:dyDescent="0.35">
      <c r="B154">
        <v>600</v>
      </c>
      <c r="C154" s="7">
        <v>7</v>
      </c>
      <c r="D154" s="12" t="s">
        <v>277</v>
      </c>
      <c r="E154" s="40">
        <v>708.99</v>
      </c>
      <c r="F154" s="40">
        <f>INDEX('Revised 2021 Lockdown'!H$5:H$250,MATCH(B154,'Revised 2021 Lockdown'!B$5:B$250,0))</f>
        <v>708.99</v>
      </c>
      <c r="G154" s="40">
        <f t="shared" si="23"/>
        <v>0</v>
      </c>
      <c r="H154" s="2">
        <v>313872.88</v>
      </c>
      <c r="I154" s="2">
        <f>INDEX('Revised 2021 Lockdown'!E$5:E$250,MATCH(B154,'Revised 2021 Lockdown'!B$5:B$250,0))</f>
        <v>313872.88</v>
      </c>
      <c r="J154" s="2">
        <f t="shared" si="24"/>
        <v>0</v>
      </c>
      <c r="K154" s="2">
        <v>0</v>
      </c>
      <c r="L154" s="2">
        <f>INDEX('Revised 2021 Lockdown'!F$5:F$250,MATCH(B154,'Revised 2021 Lockdown'!B$5:B$250,0))</f>
        <v>0</v>
      </c>
      <c r="M154" s="2">
        <f t="shared" si="25"/>
        <v>0</v>
      </c>
      <c r="N154" s="2">
        <v>313872.88</v>
      </c>
      <c r="O154" s="34">
        <f>INDEX('Revised 2021 Lockdown'!G$5:G$250,MATCH(B154,'Revised 2021 Lockdown'!B$5:B$250,0))</f>
        <v>313872.88</v>
      </c>
      <c r="P154" s="2">
        <f t="shared" si="26"/>
        <v>0</v>
      </c>
      <c r="Q154" s="33">
        <f t="shared" si="21"/>
        <v>442.70424124458737</v>
      </c>
      <c r="R154">
        <v>273</v>
      </c>
      <c r="S154" s="67">
        <f t="shared" si="22"/>
        <v>45200</v>
      </c>
      <c r="T154" s="43">
        <f t="shared" si="27"/>
        <v>234759.71572602738</v>
      </c>
      <c r="U154" s="43">
        <f t="shared" si="28"/>
        <v>234759.71572602738</v>
      </c>
      <c r="V154" s="43">
        <f t="shared" si="29"/>
        <v>131098.95437971549</v>
      </c>
      <c r="X154" s="43">
        <v>130954.63106571873</v>
      </c>
      <c r="Y154" s="2">
        <f t="shared" si="30"/>
        <v>144.32331399676332</v>
      </c>
    </row>
    <row r="155" spans="2:25" x14ac:dyDescent="0.35">
      <c r="B155">
        <v>604</v>
      </c>
      <c r="C155" s="7">
        <v>7</v>
      </c>
      <c r="D155" s="12" t="s">
        <v>119</v>
      </c>
      <c r="E155" s="40">
        <v>498.49234448912694</v>
      </c>
      <c r="F155" s="40">
        <f>INDEX('Revised 2021 Lockdown'!H$5:H$250,MATCH(B155,'Revised 2021 Lockdown'!B$5:B$250,0))</f>
        <v>498.49234448912694</v>
      </c>
      <c r="G155" s="40">
        <f t="shared" si="23"/>
        <v>0</v>
      </c>
      <c r="H155" s="2">
        <v>237946.55</v>
      </c>
      <c r="I155" s="2">
        <f>INDEX('Revised 2021 Lockdown'!E$5:E$250,MATCH(B155,'Revised 2021 Lockdown'!B$5:B$250,0))</f>
        <v>237946.55</v>
      </c>
      <c r="J155" s="2">
        <f t="shared" si="24"/>
        <v>0</v>
      </c>
      <c r="K155" s="2">
        <v>490</v>
      </c>
      <c r="L155" s="2">
        <f>INDEX('Revised 2021 Lockdown'!F$5:F$250,MATCH(B155,'Revised 2021 Lockdown'!B$5:B$250,0))</f>
        <v>490</v>
      </c>
      <c r="M155" s="2">
        <f t="shared" si="25"/>
        <v>0</v>
      </c>
      <c r="N155" s="2">
        <v>237456.55</v>
      </c>
      <c r="O155" s="34">
        <f>INDEX('Revised 2021 Lockdown'!G$5:G$250,MATCH(B155,'Revised 2021 Lockdown'!B$5:B$250,0))</f>
        <v>237456.55</v>
      </c>
      <c r="P155" s="2">
        <f t="shared" si="26"/>
        <v>0</v>
      </c>
      <c r="Q155" s="33">
        <f t="shared" si="21"/>
        <v>476.34944172182639</v>
      </c>
      <c r="R155">
        <v>365</v>
      </c>
      <c r="S155" s="67" t="str">
        <f t="shared" si="22"/>
        <v>-</v>
      </c>
      <c r="T155" s="43">
        <f t="shared" si="27"/>
        <v>237456.55</v>
      </c>
      <c r="U155" s="43">
        <f t="shared" si="28"/>
        <v>237456.55</v>
      </c>
      <c r="V155" s="43">
        <f t="shared" si="29"/>
        <v>132604.97151029421</v>
      </c>
      <c r="X155" s="43">
        <v>132458.99026253095</v>
      </c>
      <c r="Y155" s="2">
        <f t="shared" si="30"/>
        <v>145.98124776326586</v>
      </c>
    </row>
    <row r="156" spans="2:25" x14ac:dyDescent="0.35">
      <c r="B156">
        <v>612</v>
      </c>
      <c r="C156" s="7">
        <v>7</v>
      </c>
      <c r="D156" s="12" t="s">
        <v>278</v>
      </c>
      <c r="E156" s="40">
        <v>453.86397505581891</v>
      </c>
      <c r="F156" s="40">
        <f>INDEX('Revised 2021 Lockdown'!H$5:H$250,MATCH(B156,'Revised 2021 Lockdown'!B$5:B$250,0))</f>
        <v>453.86397505581891</v>
      </c>
      <c r="G156" s="40">
        <f t="shared" si="23"/>
        <v>0</v>
      </c>
      <c r="H156" s="2">
        <v>377644.54</v>
      </c>
      <c r="I156" s="2">
        <f>INDEX('Revised 2021 Lockdown'!E$5:E$250,MATCH(B156,'Revised 2021 Lockdown'!B$5:B$250,0))</f>
        <v>377644.54</v>
      </c>
      <c r="J156" s="2">
        <f t="shared" si="24"/>
        <v>0</v>
      </c>
      <c r="K156" s="2">
        <v>11769.55</v>
      </c>
      <c r="L156" s="2">
        <f>INDEX('Revised 2021 Lockdown'!F$5:F$250,MATCH(B156,'Revised 2021 Lockdown'!B$5:B$250,0))</f>
        <v>11769.55</v>
      </c>
      <c r="M156" s="2">
        <f t="shared" si="25"/>
        <v>0</v>
      </c>
      <c r="N156" s="2">
        <v>365874.99</v>
      </c>
      <c r="O156" s="34">
        <f>INDEX('Revised 2021 Lockdown'!G$5:G$250,MATCH(B156,'Revised 2021 Lockdown'!B$5:B$250,0))</f>
        <v>365874.99</v>
      </c>
      <c r="P156" s="2">
        <f t="shared" si="26"/>
        <v>0</v>
      </c>
      <c r="Q156" s="33">
        <f t="shared" si="21"/>
        <v>806.13357769803713</v>
      </c>
      <c r="R156">
        <v>273</v>
      </c>
      <c r="S156" s="67">
        <f t="shared" si="22"/>
        <v>45200</v>
      </c>
      <c r="T156" s="43">
        <f t="shared" si="27"/>
        <v>273654.44457534247</v>
      </c>
      <c r="U156" s="43">
        <f t="shared" si="28"/>
        <v>273654.44457534247</v>
      </c>
      <c r="V156" s="43">
        <f t="shared" si="29"/>
        <v>152819.28347134948</v>
      </c>
      <c r="X156" s="43">
        <v>152651.04883105395</v>
      </c>
      <c r="Y156" s="2">
        <f t="shared" si="30"/>
        <v>168.23464029552997</v>
      </c>
    </row>
    <row r="157" spans="2:25" x14ac:dyDescent="0.35">
      <c r="B157">
        <v>635</v>
      </c>
      <c r="C157" s="7">
        <v>7</v>
      </c>
      <c r="D157" s="12" t="s">
        <v>120</v>
      </c>
      <c r="E157" s="40">
        <v>60.46</v>
      </c>
      <c r="F157" s="40">
        <f>INDEX('Revised 2021 Lockdown'!H$5:H$250,MATCH(B157,'Revised 2021 Lockdown'!B$5:B$250,0))</f>
        <v>60.46</v>
      </c>
      <c r="G157" s="40">
        <f t="shared" si="23"/>
        <v>0</v>
      </c>
      <c r="H157" s="2">
        <v>37987.919999999998</v>
      </c>
      <c r="I157" s="2">
        <f>INDEX('Revised 2021 Lockdown'!E$5:E$250,MATCH(B157,'Revised 2021 Lockdown'!B$5:B$250,0))</f>
        <v>37987.919999999998</v>
      </c>
      <c r="J157" s="2">
        <f t="shared" si="24"/>
        <v>0</v>
      </c>
      <c r="K157" s="2">
        <v>0</v>
      </c>
      <c r="L157" s="2">
        <f>INDEX('Revised 2021 Lockdown'!F$5:F$250,MATCH(B157,'Revised 2021 Lockdown'!B$5:B$250,0))</f>
        <v>0</v>
      </c>
      <c r="M157" s="2">
        <f t="shared" si="25"/>
        <v>0</v>
      </c>
      <c r="N157" s="2">
        <v>37987.919999999998</v>
      </c>
      <c r="O157" s="34">
        <f>INDEX('Revised 2021 Lockdown'!G$5:G$250,MATCH(B157,'Revised 2021 Lockdown'!B$5:B$250,0))</f>
        <v>37987.919999999998</v>
      </c>
      <c r="P157" s="2">
        <f t="shared" si="26"/>
        <v>0</v>
      </c>
      <c r="Q157" s="33">
        <f t="shared" si="21"/>
        <v>628.31491895468071</v>
      </c>
      <c r="R157">
        <v>365</v>
      </c>
      <c r="S157" s="67" t="str">
        <f t="shared" si="22"/>
        <v>-</v>
      </c>
      <c r="T157" s="43">
        <f t="shared" si="27"/>
        <v>37987.919999999998</v>
      </c>
      <c r="U157" s="43">
        <f t="shared" si="28"/>
        <v>37987.919999999998</v>
      </c>
      <c r="V157" s="43">
        <f t="shared" si="29"/>
        <v>21213.931767034159</v>
      </c>
      <c r="X157" s="43">
        <v>21190.577919934422</v>
      </c>
      <c r="Y157" s="2">
        <f t="shared" si="30"/>
        <v>23.353847099737322</v>
      </c>
    </row>
    <row r="158" spans="2:25" x14ac:dyDescent="0.35">
      <c r="B158">
        <v>642</v>
      </c>
      <c r="C158" s="7">
        <v>7</v>
      </c>
      <c r="D158" s="12" t="s">
        <v>121</v>
      </c>
      <c r="E158" s="40">
        <v>99.389853341196087</v>
      </c>
      <c r="F158" s="40">
        <f>INDEX('Revised 2021 Lockdown'!H$5:H$250,MATCH(B158,'Revised 2021 Lockdown'!B$5:B$250,0))</f>
        <v>99.389853341196087</v>
      </c>
      <c r="G158" s="40">
        <f t="shared" si="23"/>
        <v>0</v>
      </c>
      <c r="H158" s="2">
        <v>78515.11</v>
      </c>
      <c r="I158" s="2">
        <f>INDEX('Revised 2021 Lockdown'!E$5:E$250,MATCH(B158,'Revised 2021 Lockdown'!B$5:B$250,0))</f>
        <v>78515.11</v>
      </c>
      <c r="J158" s="2">
        <f t="shared" si="24"/>
        <v>0</v>
      </c>
      <c r="K158" s="2">
        <v>0</v>
      </c>
      <c r="L158" s="2">
        <f>INDEX('Revised 2021 Lockdown'!F$5:F$250,MATCH(B158,'Revised 2021 Lockdown'!B$5:B$250,0))</f>
        <v>0</v>
      </c>
      <c r="M158" s="2">
        <f t="shared" si="25"/>
        <v>0</v>
      </c>
      <c r="N158" s="2">
        <v>78515.11</v>
      </c>
      <c r="O158" s="34">
        <f>INDEX('Revised 2021 Lockdown'!G$5:G$250,MATCH(B158,'Revised 2021 Lockdown'!B$5:B$250,0))</f>
        <v>78515.11</v>
      </c>
      <c r="P158" s="2">
        <f t="shared" si="26"/>
        <v>0</v>
      </c>
      <c r="Q158" s="33">
        <f t="shared" si="21"/>
        <v>789.97108216333675</v>
      </c>
      <c r="R158">
        <v>365</v>
      </c>
      <c r="S158" s="67" t="str">
        <f t="shared" si="22"/>
        <v>-</v>
      </c>
      <c r="T158" s="43">
        <f t="shared" si="27"/>
        <v>78515.11</v>
      </c>
      <c r="U158" s="43">
        <f t="shared" si="28"/>
        <v>78515.11</v>
      </c>
      <c r="V158" s="43">
        <f t="shared" si="29"/>
        <v>43845.890646847249</v>
      </c>
      <c r="X158" s="43">
        <v>43797.621884726053</v>
      </c>
      <c r="Y158" s="2">
        <f t="shared" si="30"/>
        <v>48.268762121195323</v>
      </c>
    </row>
    <row r="159" spans="2:25" x14ac:dyDescent="0.35">
      <c r="B159">
        <v>643</v>
      </c>
      <c r="C159" s="7">
        <v>7</v>
      </c>
      <c r="D159" s="12" t="s">
        <v>122</v>
      </c>
      <c r="E159" s="40">
        <v>6.6158716209853736</v>
      </c>
      <c r="F159" s="40">
        <f>INDEX('Revised 2021 Lockdown'!H$5:H$250,MATCH(B159,'Revised 2021 Lockdown'!B$5:B$250,0))</f>
        <v>6.6158716209853736</v>
      </c>
      <c r="G159" s="40">
        <f t="shared" si="23"/>
        <v>0</v>
      </c>
      <c r="H159" s="2">
        <v>39691.96</v>
      </c>
      <c r="I159" s="2">
        <f>INDEX('Revised 2021 Lockdown'!E$5:E$250,MATCH(B159,'Revised 2021 Lockdown'!B$5:B$250,0))</f>
        <v>39691.96</v>
      </c>
      <c r="J159" s="2">
        <f t="shared" si="24"/>
        <v>0</v>
      </c>
      <c r="K159" s="2">
        <v>0</v>
      </c>
      <c r="L159" s="2">
        <f>INDEX('Revised 2021 Lockdown'!F$5:F$250,MATCH(B159,'Revised 2021 Lockdown'!B$5:B$250,0))</f>
        <v>0</v>
      </c>
      <c r="M159" s="2">
        <f t="shared" si="25"/>
        <v>0</v>
      </c>
      <c r="N159" s="2">
        <v>39691.96</v>
      </c>
      <c r="O159" s="34">
        <f>INDEX('Revised 2021 Lockdown'!G$5:G$250,MATCH(B159,'Revised 2021 Lockdown'!B$5:B$250,0))</f>
        <v>39691.96</v>
      </c>
      <c r="P159" s="2">
        <f t="shared" si="26"/>
        <v>0</v>
      </c>
      <c r="Q159" s="33">
        <f t="shared" si="21"/>
        <v>5999.505775489677</v>
      </c>
      <c r="R159">
        <v>365</v>
      </c>
      <c r="S159" s="67" t="str">
        <f t="shared" si="22"/>
        <v>-</v>
      </c>
      <c r="T159" s="43">
        <f t="shared" si="27"/>
        <v>39691.96</v>
      </c>
      <c r="U159" s="43">
        <f t="shared" si="28"/>
        <v>39691.96</v>
      </c>
      <c r="V159" s="43">
        <f t="shared" si="29"/>
        <v>22165.533968162752</v>
      </c>
      <c r="X159" s="43">
        <v>22141.132527785685</v>
      </c>
      <c r="Y159" s="2">
        <f t="shared" si="30"/>
        <v>24.401440377067047</v>
      </c>
    </row>
    <row r="160" spans="2:25" x14ac:dyDescent="0.35">
      <c r="B160">
        <v>711</v>
      </c>
      <c r="C160" s="7">
        <v>7</v>
      </c>
      <c r="D160" s="12" t="s">
        <v>123</v>
      </c>
      <c r="E160" s="40">
        <v>479.83000000000004</v>
      </c>
      <c r="F160" s="40">
        <f>INDEX('Revised 2021 Lockdown'!H$5:H$250,MATCH(B160,'Revised 2021 Lockdown'!B$5:B$250,0))</f>
        <v>479.83000000000004</v>
      </c>
      <c r="G160" s="40">
        <f t="shared" si="23"/>
        <v>0</v>
      </c>
      <c r="H160" s="2">
        <v>303071.08</v>
      </c>
      <c r="I160" s="2">
        <f>INDEX('Revised 2021 Lockdown'!E$5:E$250,MATCH(B160,'Revised 2021 Lockdown'!B$5:B$250,0))</f>
        <v>303071.08</v>
      </c>
      <c r="J160" s="2">
        <f t="shared" si="24"/>
        <v>0</v>
      </c>
      <c r="K160" s="2">
        <v>32865.360000000001</v>
      </c>
      <c r="L160" s="2">
        <f>INDEX('Revised 2021 Lockdown'!F$5:F$250,MATCH(B160,'Revised 2021 Lockdown'!B$5:B$250,0))</f>
        <v>32865.360000000001</v>
      </c>
      <c r="M160" s="2">
        <f t="shared" si="25"/>
        <v>0</v>
      </c>
      <c r="N160" s="2">
        <v>270205.72000000003</v>
      </c>
      <c r="O160" s="34">
        <f>INDEX('Revised 2021 Lockdown'!G$5:G$250,MATCH(B160,'Revised 2021 Lockdown'!B$5:B$250,0))</f>
        <v>270205.72000000003</v>
      </c>
      <c r="P160" s="2">
        <f t="shared" si="26"/>
        <v>0</v>
      </c>
      <c r="Q160" s="33">
        <f t="shared" si="21"/>
        <v>563.12802450868014</v>
      </c>
      <c r="R160">
        <v>365</v>
      </c>
      <c r="S160" s="67" t="str">
        <f t="shared" si="22"/>
        <v>-</v>
      </c>
      <c r="T160" s="43">
        <f t="shared" si="27"/>
        <v>270205.72000000003</v>
      </c>
      <c r="U160" s="43">
        <f t="shared" si="28"/>
        <v>270205.72000000003</v>
      </c>
      <c r="V160" s="43">
        <f t="shared" si="29"/>
        <v>150893.38155767249</v>
      </c>
      <c r="X160" s="43">
        <v>150727.26709101166</v>
      </c>
      <c r="Y160" s="2">
        <f t="shared" si="30"/>
        <v>166.11446666083066</v>
      </c>
    </row>
    <row r="161" spans="2:25" x14ac:dyDescent="0.35">
      <c r="B161">
        <v>712</v>
      </c>
      <c r="C161" s="7">
        <v>7</v>
      </c>
      <c r="D161" s="12" t="s">
        <v>279</v>
      </c>
      <c r="E161" s="40">
        <v>678.64</v>
      </c>
      <c r="F161" s="40">
        <f>INDEX('Revised 2021 Lockdown'!H$5:H$250,MATCH(B161,'Revised 2021 Lockdown'!B$5:B$250,0))</f>
        <v>678.64</v>
      </c>
      <c r="G161" s="40">
        <f t="shared" si="23"/>
        <v>0</v>
      </c>
      <c r="H161" s="2">
        <v>440910.26</v>
      </c>
      <c r="I161" s="2">
        <f>INDEX('Revised 2021 Lockdown'!E$5:E$250,MATCH(B161,'Revised 2021 Lockdown'!B$5:B$250,0))</f>
        <v>440910.26</v>
      </c>
      <c r="J161" s="2">
        <f t="shared" si="24"/>
        <v>0</v>
      </c>
      <c r="K161" s="2">
        <v>0</v>
      </c>
      <c r="L161" s="2">
        <f>INDEX('Revised 2021 Lockdown'!F$5:F$250,MATCH(B161,'Revised 2021 Lockdown'!B$5:B$250,0))</f>
        <v>0</v>
      </c>
      <c r="M161" s="2">
        <f t="shared" si="25"/>
        <v>0</v>
      </c>
      <c r="N161" s="2">
        <v>440910.26</v>
      </c>
      <c r="O161" s="34">
        <f>INDEX('Revised 2021 Lockdown'!G$5:G$250,MATCH(B161,'Revised 2021 Lockdown'!B$5:B$250,0))</f>
        <v>440910.26</v>
      </c>
      <c r="P161" s="2">
        <f t="shared" si="26"/>
        <v>0</v>
      </c>
      <c r="Q161" s="33">
        <f t="shared" si="21"/>
        <v>649.69683484616291</v>
      </c>
      <c r="R161">
        <v>181</v>
      </c>
      <c r="S161" s="67">
        <f t="shared" si="22"/>
        <v>45108</v>
      </c>
      <c r="T161" s="43">
        <f t="shared" si="27"/>
        <v>218643.17002739725</v>
      </c>
      <c r="U161" s="43">
        <f t="shared" si="28"/>
        <v>218643.17002739725</v>
      </c>
      <c r="V161" s="43">
        <f t="shared" si="29"/>
        <v>122098.84853630453</v>
      </c>
      <c r="X161" s="43">
        <v>121964.43319684343</v>
      </c>
      <c r="Y161" s="2">
        <f t="shared" si="30"/>
        <v>134.41533946110576</v>
      </c>
    </row>
    <row r="162" spans="2:25" x14ac:dyDescent="0.35">
      <c r="B162">
        <v>718</v>
      </c>
      <c r="C162" s="7">
        <v>7</v>
      </c>
      <c r="D162" s="12" t="s">
        <v>124</v>
      </c>
      <c r="E162" s="40">
        <v>44.351042089793225</v>
      </c>
      <c r="F162" s="40">
        <f>INDEX('Revised 2021 Lockdown'!H$5:H$250,MATCH(B162,'Revised 2021 Lockdown'!B$5:B$250,0))</f>
        <v>44.351042089793225</v>
      </c>
      <c r="G162" s="40">
        <f t="shared" si="23"/>
        <v>0</v>
      </c>
      <c r="H162" s="2">
        <v>32435.759999999998</v>
      </c>
      <c r="I162" s="2">
        <f>INDEX('Revised 2021 Lockdown'!E$5:E$250,MATCH(B162,'Revised 2021 Lockdown'!B$5:B$250,0))</f>
        <v>32435.759999999998</v>
      </c>
      <c r="J162" s="2">
        <f t="shared" si="24"/>
        <v>0</v>
      </c>
      <c r="K162" s="2">
        <v>0</v>
      </c>
      <c r="L162" s="2">
        <f>INDEX('Revised 2021 Lockdown'!F$5:F$250,MATCH(B162,'Revised 2021 Lockdown'!B$5:B$250,0))</f>
        <v>0</v>
      </c>
      <c r="M162" s="2">
        <f t="shared" si="25"/>
        <v>0</v>
      </c>
      <c r="N162" s="2">
        <v>32435.759999999998</v>
      </c>
      <c r="O162" s="34">
        <f>INDEX('Revised 2021 Lockdown'!G$5:G$250,MATCH(B162,'Revised 2021 Lockdown'!B$5:B$250,0))</f>
        <v>32435.759999999998</v>
      </c>
      <c r="P162" s="2">
        <f t="shared" si="26"/>
        <v>0</v>
      </c>
      <c r="Q162" s="33">
        <f t="shared" si="21"/>
        <v>731.34155301989256</v>
      </c>
      <c r="R162">
        <v>365</v>
      </c>
      <c r="S162" s="67" t="str">
        <f t="shared" si="22"/>
        <v>-</v>
      </c>
      <c r="T162" s="43">
        <f t="shared" si="27"/>
        <v>32435.759999999995</v>
      </c>
      <c r="U162" s="43">
        <f t="shared" si="28"/>
        <v>32435.759999999995</v>
      </c>
      <c r="V162" s="43">
        <f t="shared" si="29"/>
        <v>18113.389715780591</v>
      </c>
      <c r="X162" s="43">
        <v>18093.449172060278</v>
      </c>
      <c r="Y162" s="2">
        <f t="shared" si="30"/>
        <v>19.940543720313144</v>
      </c>
    </row>
    <row r="163" spans="2:25" x14ac:dyDescent="0.35">
      <c r="B163">
        <v>736</v>
      </c>
      <c r="C163" s="7">
        <v>7</v>
      </c>
      <c r="D163" s="12" t="s">
        <v>125</v>
      </c>
      <c r="E163" s="40">
        <v>128.53568086978083</v>
      </c>
      <c r="F163" s="40">
        <f>INDEX('Revised 2021 Lockdown'!H$5:H$250,MATCH(B163,'Revised 2021 Lockdown'!B$5:B$250,0))</f>
        <v>128.53568086978083</v>
      </c>
      <c r="G163" s="40">
        <f t="shared" si="23"/>
        <v>0</v>
      </c>
      <c r="H163" s="2">
        <v>169238.52</v>
      </c>
      <c r="I163" s="2">
        <f>INDEX('Revised 2021 Lockdown'!E$5:E$250,MATCH(B163,'Revised 2021 Lockdown'!B$5:B$250,0))</f>
        <v>169238.52</v>
      </c>
      <c r="J163" s="2">
        <f t="shared" si="24"/>
        <v>0</v>
      </c>
      <c r="K163" s="2">
        <v>0</v>
      </c>
      <c r="L163" s="2">
        <f>INDEX('Revised 2021 Lockdown'!F$5:F$250,MATCH(B163,'Revised 2021 Lockdown'!B$5:B$250,0))</f>
        <v>0</v>
      </c>
      <c r="M163" s="2">
        <f t="shared" si="25"/>
        <v>0</v>
      </c>
      <c r="N163" s="2">
        <v>169238.52</v>
      </c>
      <c r="O163" s="34">
        <f>INDEX('Revised 2021 Lockdown'!G$5:G$250,MATCH(B163,'Revised 2021 Lockdown'!B$5:B$250,0))</f>
        <v>169238.52</v>
      </c>
      <c r="P163" s="2">
        <f t="shared" si="26"/>
        <v>0</v>
      </c>
      <c r="Q163" s="33">
        <f t="shared" si="21"/>
        <v>1316.6656826710639</v>
      </c>
      <c r="R163">
        <v>365</v>
      </c>
      <c r="S163" s="67" t="str">
        <f t="shared" si="22"/>
        <v>-</v>
      </c>
      <c r="T163" s="43">
        <f t="shared" si="27"/>
        <v>169238.52</v>
      </c>
      <c r="U163" s="43">
        <f t="shared" si="28"/>
        <v>169238.52</v>
      </c>
      <c r="V163" s="43">
        <f t="shared" si="29"/>
        <v>94509.370758752935</v>
      </c>
      <c r="X163" s="43">
        <v>94405.327933574154</v>
      </c>
      <c r="Y163" s="2">
        <f t="shared" si="30"/>
        <v>104.04282517878164</v>
      </c>
    </row>
    <row r="164" spans="2:25" x14ac:dyDescent="0.35">
      <c r="B164">
        <v>757</v>
      </c>
      <c r="C164" s="7">
        <v>7</v>
      </c>
      <c r="D164" s="12" t="s">
        <v>280</v>
      </c>
      <c r="E164" s="40">
        <v>472.39429221566382</v>
      </c>
      <c r="F164" s="40">
        <f>INDEX('Revised 2021 Lockdown'!H$5:H$250,MATCH(B164,'Revised 2021 Lockdown'!B$5:B$250,0))</f>
        <v>472.39429221566382</v>
      </c>
      <c r="G164" s="40">
        <f t="shared" si="23"/>
        <v>0</v>
      </c>
      <c r="H164" s="2">
        <v>291238.52</v>
      </c>
      <c r="I164" s="2">
        <f>INDEX('Revised 2021 Lockdown'!E$5:E$250,MATCH(B164,'Revised 2021 Lockdown'!B$5:B$250,0))</f>
        <v>291238.52</v>
      </c>
      <c r="J164" s="2">
        <f t="shared" si="24"/>
        <v>0</v>
      </c>
      <c r="K164" s="2">
        <v>807</v>
      </c>
      <c r="L164" s="2">
        <f>INDEX('Revised 2021 Lockdown'!F$5:F$250,MATCH(B164,'Revised 2021 Lockdown'!B$5:B$250,0))</f>
        <v>807</v>
      </c>
      <c r="M164" s="2">
        <f t="shared" si="25"/>
        <v>0</v>
      </c>
      <c r="N164" s="2">
        <v>290431.52</v>
      </c>
      <c r="O164" s="34">
        <f>INDEX('Revised 2021 Lockdown'!G$5:G$250,MATCH(B164,'Revised 2021 Lockdown'!B$5:B$250,0))</f>
        <v>290431.52</v>
      </c>
      <c r="P164" s="2">
        <f t="shared" si="26"/>
        <v>0</v>
      </c>
      <c r="Q164" s="33">
        <f t="shared" si="21"/>
        <v>614.80742842550751</v>
      </c>
      <c r="R164">
        <v>181</v>
      </c>
      <c r="S164" s="67">
        <f t="shared" si="22"/>
        <v>45108</v>
      </c>
      <c r="T164" s="43">
        <f t="shared" si="27"/>
        <v>144022.20580821918</v>
      </c>
      <c r="U164" s="43">
        <f t="shared" si="28"/>
        <v>144022.20580821918</v>
      </c>
      <c r="V164" s="43">
        <f t="shared" si="29"/>
        <v>80427.600325401145</v>
      </c>
      <c r="X164" s="43">
        <v>80339.059742673475</v>
      </c>
      <c r="Y164" s="2">
        <f t="shared" si="30"/>
        <v>88.540582727669971</v>
      </c>
    </row>
    <row r="165" spans="2:25" x14ac:dyDescent="0.35">
      <c r="B165">
        <v>786</v>
      </c>
      <c r="C165" s="7">
        <v>7</v>
      </c>
      <c r="D165" s="12" t="s">
        <v>281</v>
      </c>
      <c r="E165" s="40">
        <v>3150.8699999999994</v>
      </c>
      <c r="F165" s="40">
        <f>INDEX('Revised 2021 Lockdown'!H$5:H$250,MATCH(B165,'Revised 2021 Lockdown'!B$5:B$250,0))</f>
        <v>3150.8699999999994</v>
      </c>
      <c r="G165" s="40">
        <f t="shared" si="23"/>
        <v>0</v>
      </c>
      <c r="H165" s="2">
        <v>1688723.49</v>
      </c>
      <c r="I165" s="2">
        <f>INDEX('Revised 2021 Lockdown'!E$5:E$250,MATCH(B165,'Revised 2021 Lockdown'!B$5:B$250,0))</f>
        <v>1688723.49</v>
      </c>
      <c r="J165" s="2">
        <f t="shared" si="24"/>
        <v>0</v>
      </c>
      <c r="K165" s="2">
        <v>443106.06</v>
      </c>
      <c r="L165" s="2">
        <f>INDEX('Revised 2021 Lockdown'!F$5:F$250,MATCH(B165,'Revised 2021 Lockdown'!B$5:B$250,0))</f>
        <v>443106.06</v>
      </c>
      <c r="M165" s="2">
        <f t="shared" si="25"/>
        <v>0</v>
      </c>
      <c r="N165" s="2">
        <v>1245617.43</v>
      </c>
      <c r="O165" s="34">
        <f>INDEX('Revised 2021 Lockdown'!G$5:G$250,MATCH(B165,'Revised 2021 Lockdown'!B$5:B$250,0))</f>
        <v>1245617.43</v>
      </c>
      <c r="P165" s="2">
        <f t="shared" si="26"/>
        <v>0</v>
      </c>
      <c r="Q165" s="33">
        <f t="shared" si="21"/>
        <v>395.32491978405972</v>
      </c>
      <c r="R165">
        <v>365</v>
      </c>
      <c r="S165" s="67" t="str">
        <f t="shared" si="22"/>
        <v>-</v>
      </c>
      <c r="T165" s="43">
        <f t="shared" si="27"/>
        <v>1245617.43</v>
      </c>
      <c r="U165" s="43">
        <f t="shared" si="28"/>
        <v>1245617.43</v>
      </c>
      <c r="V165" s="43">
        <f t="shared" si="29"/>
        <v>695601.21132845513</v>
      </c>
      <c r="X165" s="43">
        <v>694835.44265765173</v>
      </c>
      <c r="Y165" s="2">
        <f t="shared" si="30"/>
        <v>765.76867080340162</v>
      </c>
    </row>
    <row r="166" spans="2:25" x14ac:dyDescent="0.35">
      <c r="B166">
        <v>854</v>
      </c>
      <c r="C166" s="7">
        <v>7</v>
      </c>
      <c r="D166" s="12" t="s">
        <v>282</v>
      </c>
      <c r="E166" s="40">
        <v>797.14233540437692</v>
      </c>
      <c r="F166" s="40">
        <f>INDEX('Revised 2021 Lockdown'!H$5:H$250,MATCH(B166,'Revised 2021 Lockdown'!B$5:B$250,0))</f>
        <v>797.14233540437692</v>
      </c>
      <c r="G166" s="40">
        <f t="shared" si="23"/>
        <v>0</v>
      </c>
      <c r="H166" s="2">
        <v>692311.91</v>
      </c>
      <c r="I166" s="2">
        <f>INDEX('Revised 2021 Lockdown'!E$5:E$250,MATCH(B166,'Revised 2021 Lockdown'!B$5:B$250,0))</f>
        <v>692311.91</v>
      </c>
      <c r="J166" s="2">
        <f t="shared" si="24"/>
        <v>0</v>
      </c>
      <c r="K166" s="2">
        <v>771.72</v>
      </c>
      <c r="L166" s="2">
        <f>INDEX('Revised 2021 Lockdown'!F$5:F$250,MATCH(B166,'Revised 2021 Lockdown'!B$5:B$250,0))</f>
        <v>771.72</v>
      </c>
      <c r="M166" s="2">
        <f t="shared" si="25"/>
        <v>0</v>
      </c>
      <c r="N166" s="2">
        <v>691540.19000000006</v>
      </c>
      <c r="O166" s="34">
        <f>INDEX('Revised 2021 Lockdown'!G$5:G$250,MATCH(B166,'Revised 2021 Lockdown'!B$5:B$250,0))</f>
        <v>691540.19000000006</v>
      </c>
      <c r="P166" s="2">
        <f t="shared" si="26"/>
        <v>0</v>
      </c>
      <c r="Q166" s="33">
        <f t="shared" si="21"/>
        <v>867.52410364604873</v>
      </c>
      <c r="R166">
        <v>181</v>
      </c>
      <c r="S166" s="67">
        <f t="shared" si="22"/>
        <v>45108</v>
      </c>
      <c r="T166" s="43">
        <f t="shared" si="27"/>
        <v>342928.14901369868</v>
      </c>
      <c r="U166" s="43">
        <f t="shared" si="28"/>
        <v>342928.14901369868</v>
      </c>
      <c r="V166" s="43">
        <f t="shared" si="29"/>
        <v>191504.41388135825</v>
      </c>
      <c r="X166" s="43">
        <v>191293.59182112801</v>
      </c>
      <c r="Y166" s="2">
        <f t="shared" si="30"/>
        <v>210.82206023024628</v>
      </c>
    </row>
    <row r="167" spans="2:25" x14ac:dyDescent="0.35">
      <c r="B167">
        <v>855</v>
      </c>
      <c r="C167" s="7">
        <v>7</v>
      </c>
      <c r="D167" s="12" t="s">
        <v>283</v>
      </c>
      <c r="E167" s="40">
        <v>192.57100061772678</v>
      </c>
      <c r="F167" s="40">
        <f>INDEX('Revised 2021 Lockdown'!H$5:H$250,MATCH(B167,'Revised 2021 Lockdown'!B$5:B$250,0))</f>
        <v>192.57100061772678</v>
      </c>
      <c r="G167" s="40">
        <f t="shared" si="23"/>
        <v>0</v>
      </c>
      <c r="H167" s="2">
        <v>169064.43</v>
      </c>
      <c r="I167" s="2">
        <f>INDEX('Revised 2021 Lockdown'!E$5:E$250,MATCH(B167,'Revised 2021 Lockdown'!B$5:B$250,0))</f>
        <v>169064.43</v>
      </c>
      <c r="J167" s="2">
        <f t="shared" si="24"/>
        <v>0</v>
      </c>
      <c r="K167" s="2">
        <v>691</v>
      </c>
      <c r="L167" s="2">
        <f>INDEX('Revised 2021 Lockdown'!F$5:F$250,MATCH(B167,'Revised 2021 Lockdown'!B$5:B$250,0))</f>
        <v>691</v>
      </c>
      <c r="M167" s="2">
        <f t="shared" si="25"/>
        <v>0</v>
      </c>
      <c r="N167" s="2">
        <v>168373.43</v>
      </c>
      <c r="O167" s="34">
        <f>INDEX('Revised 2021 Lockdown'!G$5:G$250,MATCH(B167,'Revised 2021 Lockdown'!B$5:B$250,0))</f>
        <v>168373.43</v>
      </c>
      <c r="P167" s="2">
        <f t="shared" si="26"/>
        <v>0</v>
      </c>
      <c r="Q167" s="33">
        <f t="shared" si="21"/>
        <v>874.34468045496919</v>
      </c>
      <c r="R167">
        <v>181</v>
      </c>
      <c r="S167" s="67">
        <f t="shared" si="22"/>
        <v>45108</v>
      </c>
      <c r="T167" s="43">
        <f t="shared" si="27"/>
        <v>83494.769397260272</v>
      </c>
      <c r="U167" s="43">
        <f t="shared" si="28"/>
        <v>83494.769397260272</v>
      </c>
      <c r="V167" s="43">
        <f t="shared" si="29"/>
        <v>46626.726098657979</v>
      </c>
      <c r="X167" s="43">
        <v>46575.39598955668</v>
      </c>
      <c r="Y167" s="2">
        <f t="shared" si="30"/>
        <v>51.330109101298149</v>
      </c>
    </row>
    <row r="168" spans="2:25" x14ac:dyDescent="0.35">
      <c r="B168">
        <v>862</v>
      </c>
      <c r="C168" s="7">
        <v>7</v>
      </c>
      <c r="D168" s="12" t="s">
        <v>284</v>
      </c>
      <c r="E168" s="40">
        <v>11.634808712767381</v>
      </c>
      <c r="F168" s="40">
        <f>INDEX('Revised 2021 Lockdown'!H$5:H$250,MATCH(B168,'Revised 2021 Lockdown'!B$5:B$250,0))</f>
        <v>11.634808712767381</v>
      </c>
      <c r="G168" s="40">
        <f t="shared" si="23"/>
        <v>0</v>
      </c>
      <c r="H168" s="2">
        <v>12850.73</v>
      </c>
      <c r="I168" s="2">
        <f>INDEX('Revised 2021 Lockdown'!E$5:E$250,MATCH(B168,'Revised 2021 Lockdown'!B$5:B$250,0))</f>
        <v>12850.73</v>
      </c>
      <c r="J168" s="2">
        <f t="shared" si="24"/>
        <v>0</v>
      </c>
      <c r="K168" s="2">
        <v>11900</v>
      </c>
      <c r="L168" s="2">
        <f>INDEX('Revised 2021 Lockdown'!F$5:F$250,MATCH(B168,'Revised 2021 Lockdown'!B$5:B$250,0))</f>
        <v>11900</v>
      </c>
      <c r="M168" s="2">
        <f t="shared" si="25"/>
        <v>0</v>
      </c>
      <c r="N168" s="2">
        <v>950.72999999999956</v>
      </c>
      <c r="O168" s="34">
        <f>INDEX('Revised 2021 Lockdown'!G$5:G$250,MATCH(B168,'Revised 2021 Lockdown'!B$5:B$250,0))</f>
        <v>950.72999999999956</v>
      </c>
      <c r="P168" s="2">
        <f t="shared" si="26"/>
        <v>0</v>
      </c>
      <c r="Q168" s="33">
        <f t="shared" si="21"/>
        <v>81.714278547332043</v>
      </c>
      <c r="R168">
        <v>273</v>
      </c>
      <c r="S168" s="67">
        <f t="shared" si="22"/>
        <v>45200</v>
      </c>
      <c r="T168" s="43">
        <f t="shared" si="27"/>
        <v>711.09394520547914</v>
      </c>
      <c r="U168" s="43">
        <f t="shared" si="28"/>
        <v>711.09394520547914</v>
      </c>
      <c r="V168" s="43">
        <f t="shared" si="29"/>
        <v>397.10251136519616</v>
      </c>
      <c r="X168" s="43">
        <v>396.66535188739698</v>
      </c>
      <c r="Y168" s="2">
        <f t="shared" si="30"/>
        <v>0.43715947779918451</v>
      </c>
    </row>
    <row r="169" spans="2:25" x14ac:dyDescent="0.35">
      <c r="B169">
        <v>958</v>
      </c>
      <c r="C169" s="7">
        <v>7</v>
      </c>
      <c r="D169" s="12" t="s">
        <v>127</v>
      </c>
      <c r="E169" s="40">
        <v>388.07263932750806</v>
      </c>
      <c r="F169" s="40">
        <f>INDEX('Revised 2021 Lockdown'!H$5:H$250,MATCH(B169,'Revised 2021 Lockdown'!B$5:B$250,0))</f>
        <v>388.07263932750806</v>
      </c>
      <c r="G169" s="40">
        <f t="shared" si="23"/>
        <v>0</v>
      </c>
      <c r="H169" s="2">
        <v>208154.84</v>
      </c>
      <c r="I169" s="2">
        <f>INDEX('Revised 2021 Lockdown'!E$5:E$250,MATCH(B169,'Revised 2021 Lockdown'!B$5:B$250,0))</f>
        <v>208154.84</v>
      </c>
      <c r="J169" s="2">
        <f t="shared" si="24"/>
        <v>0</v>
      </c>
      <c r="K169" s="2">
        <v>172.88</v>
      </c>
      <c r="L169" s="2">
        <f>INDEX('Revised 2021 Lockdown'!F$5:F$250,MATCH(B169,'Revised 2021 Lockdown'!B$5:B$250,0))</f>
        <v>172.88</v>
      </c>
      <c r="M169" s="2">
        <f t="shared" si="25"/>
        <v>0</v>
      </c>
      <c r="N169" s="2">
        <v>207981.96</v>
      </c>
      <c r="O169" s="34">
        <f>INDEX('Revised 2021 Lockdown'!G$5:G$250,MATCH(B169,'Revised 2021 Lockdown'!B$5:B$250,0))</f>
        <v>207981.96</v>
      </c>
      <c r="P169" s="2">
        <f t="shared" si="26"/>
        <v>0</v>
      </c>
      <c r="Q169" s="33">
        <f t="shared" si="21"/>
        <v>535.93564431754942</v>
      </c>
      <c r="R169">
        <v>365</v>
      </c>
      <c r="S169" s="67" t="str">
        <f t="shared" si="22"/>
        <v>-</v>
      </c>
      <c r="T169" s="43">
        <f t="shared" si="27"/>
        <v>207981.95999999996</v>
      </c>
      <c r="U169" s="43">
        <f t="shared" si="28"/>
        <v>207981.95999999996</v>
      </c>
      <c r="V169" s="43">
        <f t="shared" si="29"/>
        <v>116145.2142737488</v>
      </c>
      <c r="X169" s="43">
        <v>116017.35313017096</v>
      </c>
      <c r="Y169" s="2">
        <f t="shared" si="30"/>
        <v>127.8611435778439</v>
      </c>
    </row>
    <row r="170" spans="2:25" x14ac:dyDescent="0.35">
      <c r="B170">
        <v>967</v>
      </c>
      <c r="C170" s="7">
        <v>7</v>
      </c>
      <c r="D170" s="12" t="s">
        <v>128</v>
      </c>
      <c r="E170" s="40">
        <v>67.422224848344314</v>
      </c>
      <c r="F170" s="40">
        <f>INDEX('Revised 2021 Lockdown'!H$5:H$250,MATCH(B170,'Revised 2021 Lockdown'!B$5:B$250,0))</f>
        <v>67.422224848344314</v>
      </c>
      <c r="G170" s="40">
        <f t="shared" si="23"/>
        <v>0</v>
      </c>
      <c r="H170" s="2">
        <v>97769.37</v>
      </c>
      <c r="I170" s="2">
        <f>INDEX('Revised 2021 Lockdown'!E$5:E$250,MATCH(B170,'Revised 2021 Lockdown'!B$5:B$250,0))</f>
        <v>97769.37</v>
      </c>
      <c r="J170" s="2">
        <f t="shared" si="24"/>
        <v>0</v>
      </c>
      <c r="K170" s="2">
        <v>0</v>
      </c>
      <c r="L170" s="2">
        <f>INDEX('Revised 2021 Lockdown'!F$5:F$250,MATCH(B170,'Revised 2021 Lockdown'!B$5:B$250,0))</f>
        <v>0</v>
      </c>
      <c r="M170" s="2">
        <f t="shared" si="25"/>
        <v>0</v>
      </c>
      <c r="N170" s="2">
        <v>97769.37</v>
      </c>
      <c r="O170" s="34">
        <f>INDEX('Revised 2021 Lockdown'!G$5:G$250,MATCH(B170,'Revised 2021 Lockdown'!B$5:B$250,0))</f>
        <v>97769.37</v>
      </c>
      <c r="P170" s="2">
        <f t="shared" si="26"/>
        <v>0</v>
      </c>
      <c r="Q170" s="33">
        <f t="shared" si="21"/>
        <v>1450.1059586793051</v>
      </c>
      <c r="R170">
        <v>365</v>
      </c>
      <c r="S170" s="67" t="str">
        <f t="shared" si="22"/>
        <v>-</v>
      </c>
      <c r="T170" s="43">
        <f t="shared" si="27"/>
        <v>97769.37</v>
      </c>
      <c r="U170" s="43">
        <f t="shared" si="28"/>
        <v>97769.37</v>
      </c>
      <c r="V170" s="43">
        <f t="shared" si="29"/>
        <v>54598.218172669542</v>
      </c>
      <c r="X170" s="43">
        <v>54538.112462274825</v>
      </c>
      <c r="Y170" s="2">
        <f t="shared" si="30"/>
        <v>60.10571039471688</v>
      </c>
    </row>
    <row r="171" spans="2:25" x14ac:dyDescent="0.35">
      <c r="B171">
        <v>971</v>
      </c>
      <c r="C171" s="7">
        <v>7</v>
      </c>
      <c r="D171" s="12" t="s">
        <v>129</v>
      </c>
      <c r="E171" s="40">
        <v>862.20999999999992</v>
      </c>
      <c r="F171" s="40">
        <f>INDEX('Revised 2021 Lockdown'!H$5:H$250,MATCH(B171,'Revised 2021 Lockdown'!B$5:B$250,0))</f>
        <v>862.20999999999992</v>
      </c>
      <c r="G171" s="40">
        <f t="shared" si="23"/>
        <v>0</v>
      </c>
      <c r="H171" s="2">
        <v>624409.48</v>
      </c>
      <c r="I171" s="2">
        <f>INDEX('Revised 2021 Lockdown'!E$5:E$250,MATCH(B171,'Revised 2021 Lockdown'!B$5:B$250,0))</f>
        <v>624409.48</v>
      </c>
      <c r="J171" s="2">
        <f t="shared" si="24"/>
        <v>0</v>
      </c>
      <c r="K171" s="2">
        <v>213937.14</v>
      </c>
      <c r="L171" s="2">
        <f>INDEX('Revised 2021 Lockdown'!F$5:F$250,MATCH(B171,'Revised 2021 Lockdown'!B$5:B$250,0))</f>
        <v>213937.14</v>
      </c>
      <c r="M171" s="2">
        <f t="shared" si="25"/>
        <v>0</v>
      </c>
      <c r="N171" s="2">
        <v>410472.33999999997</v>
      </c>
      <c r="O171" s="34">
        <f>INDEX('Revised 2021 Lockdown'!G$5:G$250,MATCH(B171,'Revised 2021 Lockdown'!B$5:B$250,0))</f>
        <v>410472.33999999997</v>
      </c>
      <c r="P171" s="2">
        <f t="shared" si="26"/>
        <v>0</v>
      </c>
      <c r="Q171" s="33">
        <f t="shared" si="21"/>
        <v>476.07002934319945</v>
      </c>
      <c r="R171">
        <v>365</v>
      </c>
      <c r="S171" s="67" t="str">
        <f t="shared" si="22"/>
        <v>-</v>
      </c>
      <c r="T171" s="43">
        <f t="shared" si="27"/>
        <v>410472.33999999997</v>
      </c>
      <c r="U171" s="43">
        <f t="shared" si="28"/>
        <v>410472.33999999997</v>
      </c>
      <c r="V171" s="43">
        <f t="shared" si="29"/>
        <v>229223.71672402296</v>
      </c>
      <c r="X171" s="43">
        <v>228971.37049745853</v>
      </c>
      <c r="Y171" s="2">
        <f t="shared" si="30"/>
        <v>252.34622656443389</v>
      </c>
    </row>
    <row r="172" spans="2:25" x14ac:dyDescent="0.35">
      <c r="B172">
        <v>975</v>
      </c>
      <c r="C172" s="7">
        <v>7</v>
      </c>
      <c r="D172" s="12" t="s">
        <v>130</v>
      </c>
      <c r="E172" s="40">
        <v>29.613483714622859</v>
      </c>
      <c r="F172" s="40">
        <f>INDEX('Revised 2021 Lockdown'!H$5:H$250,MATCH(B172,'Revised 2021 Lockdown'!B$5:B$250,0))</f>
        <v>29.613483714622859</v>
      </c>
      <c r="G172" s="40">
        <f t="shared" si="23"/>
        <v>0</v>
      </c>
      <c r="H172" s="2">
        <v>94343.1</v>
      </c>
      <c r="I172" s="2">
        <f>INDEX('Revised 2021 Lockdown'!E$5:E$250,MATCH(B172,'Revised 2021 Lockdown'!B$5:B$250,0))</f>
        <v>94343.1</v>
      </c>
      <c r="J172" s="2">
        <f t="shared" si="24"/>
        <v>0</v>
      </c>
      <c r="K172" s="2">
        <v>0</v>
      </c>
      <c r="L172" s="2">
        <f>INDEX('Revised 2021 Lockdown'!F$5:F$250,MATCH(B172,'Revised 2021 Lockdown'!B$5:B$250,0))</f>
        <v>0</v>
      </c>
      <c r="M172" s="2">
        <f t="shared" si="25"/>
        <v>0</v>
      </c>
      <c r="N172" s="2">
        <v>94343.1</v>
      </c>
      <c r="O172" s="34">
        <f>INDEX('Revised 2021 Lockdown'!G$5:G$250,MATCH(B172,'Revised 2021 Lockdown'!B$5:B$250,0))</f>
        <v>94343.1</v>
      </c>
      <c r="P172" s="2">
        <f t="shared" si="26"/>
        <v>0</v>
      </c>
      <c r="Q172" s="33">
        <f t="shared" si="21"/>
        <v>3185.8156544214444</v>
      </c>
      <c r="R172">
        <v>365</v>
      </c>
      <c r="S172" s="67" t="str">
        <f t="shared" si="22"/>
        <v>-</v>
      </c>
      <c r="T172" s="43">
        <f t="shared" si="27"/>
        <v>94343.1</v>
      </c>
      <c r="U172" s="43">
        <f t="shared" si="28"/>
        <v>94343.1</v>
      </c>
      <c r="V172" s="43">
        <f t="shared" si="29"/>
        <v>52684.855767056491</v>
      </c>
      <c r="X172" s="43">
        <v>52626.856425889215</v>
      </c>
      <c r="Y172" s="2">
        <f t="shared" si="30"/>
        <v>57.999341167276725</v>
      </c>
    </row>
    <row r="173" spans="2:25" x14ac:dyDescent="0.35">
      <c r="B173">
        <v>977</v>
      </c>
      <c r="C173" s="7">
        <v>7</v>
      </c>
      <c r="D173" s="12" t="s">
        <v>285</v>
      </c>
      <c r="E173" s="40">
        <v>49.671683350660736</v>
      </c>
      <c r="F173" s="40">
        <f>INDEX('Revised 2021 Lockdown'!H$5:H$250,MATCH(B173,'Revised 2021 Lockdown'!B$5:B$250,0))</f>
        <v>49.671683350660736</v>
      </c>
      <c r="G173" s="40">
        <f t="shared" si="23"/>
        <v>0</v>
      </c>
      <c r="H173" s="2">
        <v>70714.649999999994</v>
      </c>
      <c r="I173" s="2">
        <f>INDEX('Revised 2021 Lockdown'!E$5:E$250,MATCH(B173,'Revised 2021 Lockdown'!B$5:B$250,0))</f>
        <v>70714.649999999994</v>
      </c>
      <c r="J173" s="2">
        <f t="shared" si="24"/>
        <v>0</v>
      </c>
      <c r="K173" s="2">
        <v>0</v>
      </c>
      <c r="L173" s="2">
        <f>INDEX('Revised 2021 Lockdown'!F$5:F$250,MATCH(B173,'Revised 2021 Lockdown'!B$5:B$250,0))</f>
        <v>0</v>
      </c>
      <c r="M173" s="2">
        <f t="shared" si="25"/>
        <v>0</v>
      </c>
      <c r="N173" s="2">
        <v>70714.649999999994</v>
      </c>
      <c r="O173" s="34">
        <f>INDEX('Revised 2021 Lockdown'!G$5:G$250,MATCH(B173,'Revised 2021 Lockdown'!B$5:B$250,0))</f>
        <v>70714.649999999994</v>
      </c>
      <c r="P173" s="2">
        <f t="shared" si="26"/>
        <v>0</v>
      </c>
      <c r="Q173" s="33">
        <f t="shared" si="21"/>
        <v>1423.6411015262954</v>
      </c>
      <c r="R173">
        <v>365</v>
      </c>
      <c r="S173" s="67" t="str">
        <f t="shared" si="22"/>
        <v>-</v>
      </c>
      <c r="T173" s="43">
        <f t="shared" si="27"/>
        <v>70714.649999999994</v>
      </c>
      <c r="U173" s="43">
        <f t="shared" si="28"/>
        <v>70714.649999999994</v>
      </c>
      <c r="V173" s="43">
        <f t="shared" si="29"/>
        <v>39489.810445786505</v>
      </c>
      <c r="X173" s="43">
        <v>39446.337175235989</v>
      </c>
      <c r="Y173" s="2">
        <f t="shared" si="30"/>
        <v>43.473270550515736</v>
      </c>
    </row>
    <row r="174" spans="2:25" x14ac:dyDescent="0.35">
      <c r="B174">
        <v>981</v>
      </c>
      <c r="C174" s="7">
        <v>7</v>
      </c>
      <c r="D174" s="12" t="s">
        <v>131</v>
      </c>
      <c r="E174" s="40">
        <v>113.39990030452914</v>
      </c>
      <c r="F174" s="40">
        <f>INDEX('Revised 2021 Lockdown'!H$5:H$250,MATCH(B174,'Revised 2021 Lockdown'!B$5:B$250,0))</f>
        <v>113.39990030452914</v>
      </c>
      <c r="G174" s="40">
        <f t="shared" si="23"/>
        <v>0</v>
      </c>
      <c r="H174" s="2">
        <v>311878.34000000003</v>
      </c>
      <c r="I174" s="2">
        <f>INDEX('Revised 2021 Lockdown'!E$5:E$250,MATCH(B174,'Revised 2021 Lockdown'!B$5:B$250,0))</f>
        <v>311878.34000000003</v>
      </c>
      <c r="J174" s="2">
        <f t="shared" si="24"/>
        <v>0</v>
      </c>
      <c r="K174" s="2">
        <v>27077.84</v>
      </c>
      <c r="L174" s="2">
        <f>INDEX('Revised 2021 Lockdown'!F$5:F$250,MATCH(B174,'Revised 2021 Lockdown'!B$5:B$250,0))</f>
        <v>27077.84</v>
      </c>
      <c r="M174" s="2">
        <f t="shared" si="25"/>
        <v>0</v>
      </c>
      <c r="N174" s="2">
        <v>284800.5</v>
      </c>
      <c r="O174" s="34">
        <f>INDEX('Revised 2021 Lockdown'!G$5:G$250,MATCH(B174,'Revised 2021 Lockdown'!B$5:B$250,0))</f>
        <v>284800.5</v>
      </c>
      <c r="P174" s="2">
        <f t="shared" si="26"/>
        <v>0</v>
      </c>
      <c r="Q174" s="33">
        <f t="shared" si="21"/>
        <v>2511.4704619244289</v>
      </c>
      <c r="R174">
        <v>365</v>
      </c>
      <c r="S174" s="67" t="str">
        <f t="shared" si="22"/>
        <v>-</v>
      </c>
      <c r="T174" s="43">
        <f t="shared" si="27"/>
        <v>284800.5</v>
      </c>
      <c r="U174" s="43">
        <f t="shared" si="28"/>
        <v>284800.5</v>
      </c>
      <c r="V174" s="43">
        <f t="shared" si="29"/>
        <v>159043.67425795391</v>
      </c>
      <c r="X174" s="43">
        <v>158868.58735319765</v>
      </c>
      <c r="Y174" s="2">
        <f t="shared" si="30"/>
        <v>175.08690475625917</v>
      </c>
    </row>
    <row r="175" spans="2:25" x14ac:dyDescent="0.35">
      <c r="B175">
        <v>983</v>
      </c>
      <c r="C175" s="7">
        <v>7</v>
      </c>
      <c r="D175" s="12" t="s">
        <v>132</v>
      </c>
      <c r="E175" s="40">
        <v>80.432040576823979</v>
      </c>
      <c r="F175" s="40">
        <f>INDEX('Revised 2021 Lockdown'!H$5:H$250,MATCH(B175,'Revised 2021 Lockdown'!B$5:B$250,0))</f>
        <v>80.432040576823979</v>
      </c>
      <c r="G175" s="40">
        <f t="shared" si="23"/>
        <v>0</v>
      </c>
      <c r="H175" s="2">
        <v>50032.29</v>
      </c>
      <c r="I175" s="2">
        <f>INDEX('Revised 2021 Lockdown'!E$5:E$250,MATCH(B175,'Revised 2021 Lockdown'!B$5:B$250,0))</f>
        <v>50032.29</v>
      </c>
      <c r="J175" s="2">
        <f t="shared" si="24"/>
        <v>0</v>
      </c>
      <c r="K175" s="2">
        <v>0</v>
      </c>
      <c r="L175" s="2">
        <f>INDEX('Revised 2021 Lockdown'!F$5:F$250,MATCH(B175,'Revised 2021 Lockdown'!B$5:B$250,0))</f>
        <v>0</v>
      </c>
      <c r="M175" s="2">
        <f t="shared" si="25"/>
        <v>0</v>
      </c>
      <c r="N175" s="2">
        <v>50032.29</v>
      </c>
      <c r="O175" s="34">
        <f>INDEX('Revised 2021 Lockdown'!G$5:G$250,MATCH(B175,'Revised 2021 Lockdown'!B$5:B$250,0))</f>
        <v>50032.29</v>
      </c>
      <c r="P175" s="2">
        <f t="shared" si="26"/>
        <v>0</v>
      </c>
      <c r="Q175" s="33">
        <f t="shared" si="21"/>
        <v>622.04427043240412</v>
      </c>
      <c r="R175">
        <v>365</v>
      </c>
      <c r="S175" s="67" t="str">
        <f t="shared" si="22"/>
        <v>-</v>
      </c>
      <c r="T175" s="43">
        <f t="shared" si="27"/>
        <v>50032.29</v>
      </c>
      <c r="U175" s="43">
        <f t="shared" si="28"/>
        <v>50032.29</v>
      </c>
      <c r="V175" s="43">
        <f t="shared" si="29"/>
        <v>27939.976345334664</v>
      </c>
      <c r="X175" s="43">
        <v>27909.21797660298</v>
      </c>
      <c r="Y175" s="2">
        <f t="shared" si="30"/>
        <v>30.758368731683731</v>
      </c>
    </row>
    <row r="176" spans="2:25" x14ac:dyDescent="0.35">
      <c r="B176">
        <v>984</v>
      </c>
      <c r="C176" s="7">
        <v>7</v>
      </c>
      <c r="D176" s="12" t="s">
        <v>133</v>
      </c>
      <c r="E176" s="40">
        <v>42.564447259151251</v>
      </c>
      <c r="F176" s="40">
        <f>INDEX('Revised 2021 Lockdown'!H$5:H$250,MATCH(B176,'Revised 2021 Lockdown'!B$5:B$250,0))</f>
        <v>42.564447259151251</v>
      </c>
      <c r="G176" s="40">
        <f t="shared" si="23"/>
        <v>0</v>
      </c>
      <c r="H176" s="2">
        <v>16251.96</v>
      </c>
      <c r="I176" s="2">
        <f>INDEX('Revised 2021 Lockdown'!E$5:E$250,MATCH(B176,'Revised 2021 Lockdown'!B$5:B$250,0))</f>
        <v>16251.96</v>
      </c>
      <c r="J176" s="2">
        <f t="shared" si="24"/>
        <v>0</v>
      </c>
      <c r="K176" s="2">
        <v>0</v>
      </c>
      <c r="L176" s="2">
        <f>INDEX('Revised 2021 Lockdown'!F$5:F$250,MATCH(B176,'Revised 2021 Lockdown'!B$5:B$250,0))</f>
        <v>0</v>
      </c>
      <c r="M176" s="2">
        <f t="shared" si="25"/>
        <v>0</v>
      </c>
      <c r="N176" s="2">
        <v>16251.96</v>
      </c>
      <c r="O176" s="34">
        <f>INDEX('Revised 2021 Lockdown'!G$5:G$250,MATCH(B176,'Revised 2021 Lockdown'!B$5:B$250,0))</f>
        <v>16251.96</v>
      </c>
      <c r="P176" s="2">
        <f t="shared" si="26"/>
        <v>0</v>
      </c>
      <c r="Q176" s="33">
        <f t="shared" si="21"/>
        <v>381.82006454943138</v>
      </c>
      <c r="R176">
        <v>365</v>
      </c>
      <c r="S176" s="67" t="str">
        <f t="shared" si="22"/>
        <v>-</v>
      </c>
      <c r="T176" s="43">
        <f t="shared" si="27"/>
        <v>16251.96</v>
      </c>
      <c r="U176" s="43">
        <f t="shared" si="28"/>
        <v>16251.96</v>
      </c>
      <c r="V176" s="43">
        <f t="shared" si="29"/>
        <v>9075.7264551617591</v>
      </c>
      <c r="X176" s="43">
        <v>9065.7352319278725</v>
      </c>
      <c r="Y176" s="2">
        <f t="shared" si="30"/>
        <v>9.9912232338865579</v>
      </c>
    </row>
    <row r="177" spans="2:25" x14ac:dyDescent="0.35">
      <c r="B177">
        <v>188</v>
      </c>
      <c r="C177" s="7">
        <v>8</v>
      </c>
      <c r="D177" s="12" t="s">
        <v>134</v>
      </c>
      <c r="E177" s="40">
        <v>197.78</v>
      </c>
      <c r="F177" s="40">
        <f>INDEX('Revised 2021 Lockdown'!H$5:H$250,MATCH(B177,'Revised 2021 Lockdown'!B$5:B$250,0))</f>
        <v>197.78</v>
      </c>
      <c r="G177" s="40">
        <f t="shared" si="23"/>
        <v>0</v>
      </c>
      <c r="H177" s="2">
        <v>162358.01</v>
      </c>
      <c r="I177" s="2">
        <f>INDEX('Revised 2021 Lockdown'!E$5:E$250,MATCH(B177,'Revised 2021 Lockdown'!B$5:B$250,0))</f>
        <v>162358.01</v>
      </c>
      <c r="J177" s="2">
        <f t="shared" si="24"/>
        <v>0</v>
      </c>
      <c r="K177" s="2">
        <v>42285</v>
      </c>
      <c r="L177" s="2">
        <f>INDEX('Revised 2021 Lockdown'!F$5:F$250,MATCH(B177,'Revised 2021 Lockdown'!B$5:B$250,0))</f>
        <v>42285</v>
      </c>
      <c r="M177" s="2">
        <f t="shared" si="25"/>
        <v>0</v>
      </c>
      <c r="N177" s="2">
        <v>120073.01000000001</v>
      </c>
      <c r="O177" s="34">
        <f>INDEX('Revised 2021 Lockdown'!G$5:G$250,MATCH(B177,'Revised 2021 Lockdown'!B$5:B$250,0))</f>
        <v>120073.01000000001</v>
      </c>
      <c r="P177" s="2">
        <f t="shared" si="26"/>
        <v>0</v>
      </c>
      <c r="Q177" s="33">
        <f t="shared" si="21"/>
        <v>607.10390332692896</v>
      </c>
      <c r="R177">
        <v>365</v>
      </c>
      <c r="S177" s="67" t="str">
        <f t="shared" si="22"/>
        <v>-</v>
      </c>
      <c r="T177" s="43">
        <f t="shared" si="27"/>
        <v>120073.01000000001</v>
      </c>
      <c r="U177" s="43">
        <f t="shared" si="28"/>
        <v>120073.01000000001</v>
      </c>
      <c r="V177" s="43">
        <f t="shared" si="29"/>
        <v>67053.438071955781</v>
      </c>
      <c r="X177" s="43">
        <v>66979.620744859567</v>
      </c>
      <c r="Y177" s="2">
        <f t="shared" si="30"/>
        <v>73.817327096214285</v>
      </c>
    </row>
    <row r="178" spans="2:25" x14ac:dyDescent="0.35">
      <c r="B178">
        <v>232</v>
      </c>
      <c r="C178" s="7">
        <v>8</v>
      </c>
      <c r="D178" s="12" t="s">
        <v>135</v>
      </c>
      <c r="E178" s="40">
        <v>111.60992973333414</v>
      </c>
      <c r="F178" s="40">
        <f>INDEX('Revised 2021 Lockdown'!H$5:H$250,MATCH(B178,'Revised 2021 Lockdown'!B$5:B$250,0))</f>
        <v>111.60992973333414</v>
      </c>
      <c r="G178" s="40">
        <f t="shared" si="23"/>
        <v>0</v>
      </c>
      <c r="H178" s="2">
        <v>148685.21</v>
      </c>
      <c r="I178" s="2">
        <f>INDEX('Revised 2021 Lockdown'!E$5:E$250,MATCH(B178,'Revised 2021 Lockdown'!B$5:B$250,0))</f>
        <v>148685.21</v>
      </c>
      <c r="J178" s="2">
        <f t="shared" si="24"/>
        <v>0</v>
      </c>
      <c r="K178" s="2">
        <v>0</v>
      </c>
      <c r="L178" s="2">
        <f>INDEX('Revised 2021 Lockdown'!F$5:F$250,MATCH(B178,'Revised 2021 Lockdown'!B$5:B$250,0))</f>
        <v>0</v>
      </c>
      <c r="M178" s="2">
        <f t="shared" si="25"/>
        <v>0</v>
      </c>
      <c r="N178" s="2">
        <v>148685.21</v>
      </c>
      <c r="O178" s="34">
        <f>INDEX('Revised 2021 Lockdown'!G$5:G$250,MATCH(B178,'Revised 2021 Lockdown'!B$5:B$250,0))</f>
        <v>148685.21</v>
      </c>
      <c r="P178" s="2">
        <f t="shared" si="26"/>
        <v>0</v>
      </c>
      <c r="Q178" s="33">
        <f t="shared" si="21"/>
        <v>1332.1862163630833</v>
      </c>
      <c r="R178">
        <v>365</v>
      </c>
      <c r="S178" s="67" t="str">
        <f t="shared" si="22"/>
        <v>-</v>
      </c>
      <c r="T178" s="43">
        <f t="shared" si="27"/>
        <v>148685.21</v>
      </c>
      <c r="U178" s="43">
        <f t="shared" si="28"/>
        <v>148685.21</v>
      </c>
      <c r="V178" s="43">
        <f t="shared" si="29"/>
        <v>83031.603196677926</v>
      </c>
      <c r="X178" s="43">
        <v>82940.195937203534</v>
      </c>
      <c r="Y178" s="2">
        <f t="shared" si="30"/>
        <v>91.407259474392049</v>
      </c>
    </row>
    <row r="179" spans="2:25" x14ac:dyDescent="0.35">
      <c r="B179">
        <v>245</v>
      </c>
      <c r="C179" s="7">
        <v>8</v>
      </c>
      <c r="D179" s="12" t="s">
        <v>136</v>
      </c>
      <c r="E179" s="40">
        <v>233.43</v>
      </c>
      <c r="F179" s="40">
        <f>INDEX('Revised 2021 Lockdown'!H$5:H$250,MATCH(B179,'Revised 2021 Lockdown'!B$5:B$250,0))</f>
        <v>233.43</v>
      </c>
      <c r="G179" s="40">
        <f t="shared" si="23"/>
        <v>0</v>
      </c>
      <c r="H179" s="2">
        <v>637892.26</v>
      </c>
      <c r="I179" s="2">
        <f>INDEX('Revised 2021 Lockdown'!E$5:E$250,MATCH(B179,'Revised 2021 Lockdown'!B$5:B$250,0))</f>
        <v>637892.26</v>
      </c>
      <c r="J179" s="2">
        <f t="shared" si="24"/>
        <v>0</v>
      </c>
      <c r="K179" s="2">
        <v>0</v>
      </c>
      <c r="L179" s="2">
        <f>INDEX('Revised 2021 Lockdown'!F$5:F$250,MATCH(B179,'Revised 2021 Lockdown'!B$5:B$250,0))</f>
        <v>0</v>
      </c>
      <c r="M179" s="2">
        <f t="shared" si="25"/>
        <v>0</v>
      </c>
      <c r="N179" s="2">
        <v>637892.26</v>
      </c>
      <c r="O179" s="34">
        <f>INDEX('Revised 2021 Lockdown'!G$5:G$250,MATCH(B179,'Revised 2021 Lockdown'!B$5:B$250,0))</f>
        <v>637892.26</v>
      </c>
      <c r="P179" s="2">
        <f t="shared" si="26"/>
        <v>0</v>
      </c>
      <c r="Q179" s="33">
        <f t="shared" si="21"/>
        <v>2732.6918562309902</v>
      </c>
      <c r="R179">
        <v>365</v>
      </c>
      <c r="S179" s="67" t="str">
        <f t="shared" si="22"/>
        <v>-</v>
      </c>
      <c r="T179" s="43">
        <f t="shared" si="27"/>
        <v>637892.26</v>
      </c>
      <c r="U179" s="43">
        <f t="shared" si="28"/>
        <v>637892.26</v>
      </c>
      <c r="V179" s="43">
        <f t="shared" si="29"/>
        <v>356223.84374714945</v>
      </c>
      <c r="X179" s="43">
        <v>355831.6864954193</v>
      </c>
      <c r="Y179" s="2">
        <f t="shared" si="30"/>
        <v>392.1572517301538</v>
      </c>
    </row>
    <row r="180" spans="2:25" x14ac:dyDescent="0.35">
      <c r="B180">
        <v>372</v>
      </c>
      <c r="C180" s="7">
        <v>8</v>
      </c>
      <c r="D180" s="12" t="s">
        <v>137</v>
      </c>
      <c r="E180" s="40">
        <v>146.49000000000004</v>
      </c>
      <c r="F180" s="40">
        <f>INDEX('Revised 2021 Lockdown'!H$5:H$250,MATCH(B180,'Revised 2021 Lockdown'!B$5:B$250,0))</f>
        <v>146.49000000000004</v>
      </c>
      <c r="G180" s="40">
        <f t="shared" si="23"/>
        <v>0</v>
      </c>
      <c r="H180" s="2">
        <v>96345.53</v>
      </c>
      <c r="I180" s="2">
        <f>INDEX('Revised 2021 Lockdown'!E$5:E$250,MATCH(B180,'Revised 2021 Lockdown'!B$5:B$250,0))</f>
        <v>96345.53</v>
      </c>
      <c r="J180" s="2">
        <f t="shared" si="24"/>
        <v>0</v>
      </c>
      <c r="K180" s="2">
        <v>0</v>
      </c>
      <c r="L180" s="2">
        <f>INDEX('Revised 2021 Lockdown'!F$5:F$250,MATCH(B180,'Revised 2021 Lockdown'!B$5:B$250,0))</f>
        <v>0</v>
      </c>
      <c r="M180" s="2">
        <f t="shared" si="25"/>
        <v>0</v>
      </c>
      <c r="N180" s="2">
        <v>96345.53</v>
      </c>
      <c r="O180" s="34">
        <f>INDEX('Revised 2021 Lockdown'!G$5:G$250,MATCH(B180,'Revised 2021 Lockdown'!B$5:B$250,0))</f>
        <v>96345.53</v>
      </c>
      <c r="P180" s="2">
        <f t="shared" si="26"/>
        <v>0</v>
      </c>
      <c r="Q180" s="33">
        <f t="shared" si="21"/>
        <v>657.69356270052549</v>
      </c>
      <c r="R180">
        <v>365</v>
      </c>
      <c r="S180" s="67" t="str">
        <f t="shared" si="22"/>
        <v>-</v>
      </c>
      <c r="T180" s="43">
        <f t="shared" si="27"/>
        <v>96345.530000000013</v>
      </c>
      <c r="U180" s="43">
        <f t="shared" si="28"/>
        <v>96345.530000000013</v>
      </c>
      <c r="V180" s="43">
        <f t="shared" si="29"/>
        <v>53803.090547698928</v>
      </c>
      <c r="X180" s="43">
        <v>53743.860171927809</v>
      </c>
      <c r="Y180" s="2">
        <f t="shared" si="30"/>
        <v>59.230375771119725</v>
      </c>
    </row>
    <row r="181" spans="2:25" x14ac:dyDescent="0.35">
      <c r="B181">
        <v>375</v>
      </c>
      <c r="C181" s="7">
        <v>8</v>
      </c>
      <c r="D181" s="12" t="s">
        <v>138</v>
      </c>
      <c r="E181" s="40">
        <v>196.14000000000001</v>
      </c>
      <c r="F181" s="40">
        <f>INDEX('Revised 2021 Lockdown'!H$5:H$250,MATCH(B181,'Revised 2021 Lockdown'!B$5:B$250,0))</f>
        <v>196.14000000000001</v>
      </c>
      <c r="G181" s="40">
        <f t="shared" si="23"/>
        <v>0</v>
      </c>
      <c r="H181" s="2">
        <v>237583.99</v>
      </c>
      <c r="I181" s="2">
        <f>INDEX('Revised 2021 Lockdown'!E$5:E$250,MATCH(B181,'Revised 2021 Lockdown'!B$5:B$250,0))</f>
        <v>219492.04</v>
      </c>
      <c r="J181" s="2">
        <f t="shared" si="24"/>
        <v>-18091.949999999983</v>
      </c>
      <c r="K181" s="2">
        <v>0</v>
      </c>
      <c r="L181" s="2">
        <f>INDEX('Revised 2021 Lockdown'!F$5:F$250,MATCH(B181,'Revised 2021 Lockdown'!B$5:B$250,0))</f>
        <v>0</v>
      </c>
      <c r="M181" s="2">
        <f t="shared" si="25"/>
        <v>0</v>
      </c>
      <c r="N181" s="2">
        <v>237583.99</v>
      </c>
      <c r="O181" s="34">
        <f>INDEX('Revised 2021 Lockdown'!G$5:G$250,MATCH(B181,'Revised 2021 Lockdown'!B$5:B$250,0))</f>
        <v>219492.04</v>
      </c>
      <c r="P181" s="2">
        <f t="shared" si="26"/>
        <v>-18091.949999999983</v>
      </c>
      <c r="Q181" s="33">
        <f t="shared" si="21"/>
        <v>1211.2980014275515</v>
      </c>
      <c r="R181">
        <v>365</v>
      </c>
      <c r="S181" s="67" t="str">
        <f t="shared" si="22"/>
        <v>-</v>
      </c>
      <c r="T181" s="43">
        <f t="shared" si="27"/>
        <v>237583.99</v>
      </c>
      <c r="U181" s="43">
        <f t="shared" si="28"/>
        <v>219492.04000000004</v>
      </c>
      <c r="V181" s="43">
        <f t="shared" si="29"/>
        <v>122572.89053907488</v>
      </c>
      <c r="X181" s="43">
        <v>132530.0793679654</v>
      </c>
      <c r="Y181" s="2">
        <f t="shared" si="30"/>
        <v>-9957.1888288905175</v>
      </c>
    </row>
    <row r="182" spans="2:25" x14ac:dyDescent="0.35">
      <c r="B182">
        <v>404</v>
      </c>
      <c r="C182" s="7">
        <v>8</v>
      </c>
      <c r="D182" s="12" t="s">
        <v>139</v>
      </c>
      <c r="E182" s="40">
        <v>684.34</v>
      </c>
      <c r="F182" s="40">
        <f>INDEX('Revised 2021 Lockdown'!H$5:H$250,MATCH(B182,'Revised 2021 Lockdown'!B$5:B$250,0))</f>
        <v>684.34</v>
      </c>
      <c r="G182" s="40">
        <f t="shared" si="23"/>
        <v>0</v>
      </c>
      <c r="H182" s="2">
        <v>381998.94</v>
      </c>
      <c r="I182" s="2">
        <f>INDEX('Revised 2021 Lockdown'!E$5:E$250,MATCH(B182,'Revised 2021 Lockdown'!B$5:B$250,0))</f>
        <v>381998.94</v>
      </c>
      <c r="J182" s="2">
        <f t="shared" si="24"/>
        <v>0</v>
      </c>
      <c r="K182" s="2">
        <v>85544.09</v>
      </c>
      <c r="L182" s="2">
        <f>INDEX('Revised 2021 Lockdown'!F$5:F$250,MATCH(B182,'Revised 2021 Lockdown'!B$5:B$250,0))</f>
        <v>85544.09</v>
      </c>
      <c r="M182" s="2">
        <f t="shared" si="25"/>
        <v>0</v>
      </c>
      <c r="N182" s="2">
        <v>296454.84999999998</v>
      </c>
      <c r="O182" s="34">
        <f>INDEX('Revised 2021 Lockdown'!G$5:G$250,MATCH(B182,'Revised 2021 Lockdown'!B$5:B$250,0))</f>
        <v>296454.84999999998</v>
      </c>
      <c r="P182" s="2">
        <f t="shared" si="26"/>
        <v>0</v>
      </c>
      <c r="Q182" s="33">
        <f t="shared" si="21"/>
        <v>433.19819095771101</v>
      </c>
      <c r="R182">
        <v>365</v>
      </c>
      <c r="S182" s="67" t="str">
        <f t="shared" si="22"/>
        <v>-</v>
      </c>
      <c r="T182" s="43">
        <f t="shared" si="27"/>
        <v>296454.84999999998</v>
      </c>
      <c r="U182" s="43">
        <f t="shared" si="28"/>
        <v>296454.84999999998</v>
      </c>
      <c r="V182" s="43">
        <f t="shared" si="29"/>
        <v>165551.91650151802</v>
      </c>
      <c r="X182" s="43">
        <v>165369.66484786404</v>
      </c>
      <c r="Y182" s="2">
        <f t="shared" si="30"/>
        <v>182.25165365397697</v>
      </c>
    </row>
    <row r="183" spans="2:25" x14ac:dyDescent="0.35">
      <c r="B183">
        <v>413</v>
      </c>
      <c r="C183" s="7">
        <v>8</v>
      </c>
      <c r="D183" s="12" t="s">
        <v>140</v>
      </c>
      <c r="E183" s="40">
        <v>97.210000000000008</v>
      </c>
      <c r="F183" s="40">
        <f>INDEX('Revised 2021 Lockdown'!H$5:H$250,MATCH(B183,'Revised 2021 Lockdown'!B$5:B$250,0))</f>
        <v>97.210000000000008</v>
      </c>
      <c r="G183" s="40">
        <f t="shared" si="23"/>
        <v>0</v>
      </c>
      <c r="H183" s="2">
        <v>52037.84</v>
      </c>
      <c r="I183" s="2">
        <f>INDEX('Revised 2021 Lockdown'!E$5:E$250,MATCH(B183,'Revised 2021 Lockdown'!B$5:B$250,0))</f>
        <v>52037.84</v>
      </c>
      <c r="J183" s="2">
        <f t="shared" si="24"/>
        <v>0</v>
      </c>
      <c r="K183" s="2">
        <v>0</v>
      </c>
      <c r="L183" s="2">
        <f>INDEX('Revised 2021 Lockdown'!F$5:F$250,MATCH(B183,'Revised 2021 Lockdown'!B$5:B$250,0))</f>
        <v>0</v>
      </c>
      <c r="M183" s="2">
        <f t="shared" si="25"/>
        <v>0</v>
      </c>
      <c r="N183" s="2">
        <v>52037.84</v>
      </c>
      <c r="O183" s="34">
        <f>INDEX('Revised 2021 Lockdown'!G$5:G$250,MATCH(B183,'Revised 2021 Lockdown'!B$5:B$250,0))</f>
        <v>52037.84</v>
      </c>
      <c r="P183" s="2">
        <f t="shared" si="26"/>
        <v>0</v>
      </c>
      <c r="Q183" s="33">
        <f t="shared" si="21"/>
        <v>535.31365085896505</v>
      </c>
      <c r="R183">
        <v>365</v>
      </c>
      <c r="S183" s="67" t="str">
        <f t="shared" si="22"/>
        <v>-</v>
      </c>
      <c r="T183" s="43">
        <f t="shared" si="27"/>
        <v>52037.84</v>
      </c>
      <c r="U183" s="43">
        <f t="shared" si="28"/>
        <v>52037.84</v>
      </c>
      <c r="V183" s="43">
        <f t="shared" si="29"/>
        <v>29059.953455304763</v>
      </c>
      <c r="X183" s="43">
        <v>29027.962133885725</v>
      </c>
      <c r="Y183" s="2">
        <f t="shared" si="30"/>
        <v>31.991321419038286</v>
      </c>
    </row>
    <row r="184" spans="2:25" x14ac:dyDescent="0.35">
      <c r="B184">
        <v>537</v>
      </c>
      <c r="C184" s="7">
        <v>8</v>
      </c>
      <c r="D184" s="12" t="s">
        <v>141</v>
      </c>
      <c r="E184" s="40">
        <v>11.846855238351052</v>
      </c>
      <c r="F184" s="40">
        <f>INDEX('Revised 2021 Lockdown'!H$5:H$250,MATCH(B184,'Revised 2021 Lockdown'!B$5:B$250,0))</f>
        <v>11.846855238351052</v>
      </c>
      <c r="G184" s="40">
        <f t="shared" si="23"/>
        <v>0</v>
      </c>
      <c r="H184" s="2">
        <v>10378.780000000001</v>
      </c>
      <c r="I184" s="2">
        <f>INDEX('Revised 2021 Lockdown'!E$5:E$250,MATCH(B184,'Revised 2021 Lockdown'!B$5:B$250,0))</f>
        <v>10378.780000000001</v>
      </c>
      <c r="J184" s="2">
        <f t="shared" si="24"/>
        <v>0</v>
      </c>
      <c r="K184" s="2">
        <v>0</v>
      </c>
      <c r="L184" s="2">
        <f>INDEX('Revised 2021 Lockdown'!F$5:F$250,MATCH(B184,'Revised 2021 Lockdown'!B$5:B$250,0))</f>
        <v>0</v>
      </c>
      <c r="M184" s="2">
        <f t="shared" si="25"/>
        <v>0</v>
      </c>
      <c r="N184" s="2">
        <v>10378.780000000001</v>
      </c>
      <c r="O184" s="34">
        <f>INDEX('Revised 2021 Lockdown'!G$5:G$250,MATCH(B184,'Revised 2021 Lockdown'!B$5:B$250,0))</f>
        <v>10378.780000000001</v>
      </c>
      <c r="P184" s="2">
        <f t="shared" si="26"/>
        <v>0</v>
      </c>
      <c r="Q184" s="33">
        <f t="shared" si="21"/>
        <v>876.07890796212757</v>
      </c>
      <c r="R184">
        <v>365</v>
      </c>
      <c r="S184" s="67" t="str">
        <f t="shared" si="22"/>
        <v>-</v>
      </c>
      <c r="T184" s="43">
        <f t="shared" si="27"/>
        <v>10378.780000000001</v>
      </c>
      <c r="U184" s="43">
        <f t="shared" si="28"/>
        <v>10378.780000000001</v>
      </c>
      <c r="V184" s="43">
        <f t="shared" si="29"/>
        <v>5795.9143523798839</v>
      </c>
      <c r="X184" s="43">
        <v>5789.533786105083</v>
      </c>
      <c r="Y184" s="2">
        <f t="shared" si="30"/>
        <v>6.3805662748009127</v>
      </c>
    </row>
    <row r="185" spans="2:25" x14ac:dyDescent="0.35">
      <c r="B185">
        <v>545</v>
      </c>
      <c r="C185" s="7">
        <v>8</v>
      </c>
      <c r="D185" s="12" t="s">
        <v>142</v>
      </c>
      <c r="E185" s="40">
        <v>13.284389435241188</v>
      </c>
      <c r="F185" s="40">
        <f>INDEX('Revised 2021 Lockdown'!H$5:H$250,MATCH(B185,'Revised 2021 Lockdown'!B$5:B$250,0))</f>
        <v>13.284389435241188</v>
      </c>
      <c r="G185" s="40">
        <f t="shared" si="23"/>
        <v>0</v>
      </c>
      <c r="H185" s="2">
        <v>9315.41</v>
      </c>
      <c r="I185" s="2">
        <f>INDEX('Revised 2021 Lockdown'!E$5:E$250,MATCH(B185,'Revised 2021 Lockdown'!B$5:B$250,0))</f>
        <v>9315.41</v>
      </c>
      <c r="J185" s="2">
        <f t="shared" si="24"/>
        <v>0</v>
      </c>
      <c r="K185" s="2">
        <v>0</v>
      </c>
      <c r="L185" s="2">
        <f>INDEX('Revised 2021 Lockdown'!F$5:F$250,MATCH(B185,'Revised 2021 Lockdown'!B$5:B$250,0))</f>
        <v>0</v>
      </c>
      <c r="M185" s="2">
        <f t="shared" si="25"/>
        <v>0</v>
      </c>
      <c r="N185" s="2">
        <v>9315.41</v>
      </c>
      <c r="O185" s="34">
        <f>INDEX('Revised 2021 Lockdown'!G$5:G$250,MATCH(B185,'Revised 2021 Lockdown'!B$5:B$250,0))</f>
        <v>9315.41</v>
      </c>
      <c r="P185" s="2">
        <f t="shared" si="26"/>
        <v>0</v>
      </c>
      <c r="Q185" s="33">
        <f t="shared" si="21"/>
        <v>701.22981906024438</v>
      </c>
      <c r="R185">
        <v>365</v>
      </c>
      <c r="S185" s="67" t="str">
        <f t="shared" si="22"/>
        <v>-</v>
      </c>
      <c r="T185" s="43">
        <f t="shared" si="27"/>
        <v>9315.41</v>
      </c>
      <c r="U185" s="43">
        <f t="shared" si="28"/>
        <v>9315.41</v>
      </c>
      <c r="V185" s="43">
        <f t="shared" si="29"/>
        <v>5202.0871930326193</v>
      </c>
      <c r="X185" s="43">
        <v>5196.3603551112119</v>
      </c>
      <c r="Y185" s="2">
        <f t="shared" si="30"/>
        <v>5.726837921407423</v>
      </c>
    </row>
    <row r="186" spans="2:25" x14ac:dyDescent="0.35">
      <c r="B186">
        <v>605</v>
      </c>
      <c r="C186" s="7">
        <v>8</v>
      </c>
      <c r="D186" s="12" t="s">
        <v>144</v>
      </c>
      <c r="E186" s="40">
        <v>12.671726311369493</v>
      </c>
      <c r="F186" s="40">
        <f>INDEX('Revised 2021 Lockdown'!H$5:H$250,MATCH(B186,'Revised 2021 Lockdown'!B$5:B$250,0))</f>
        <v>12.671726311369493</v>
      </c>
      <c r="G186" s="40">
        <f t="shared" si="23"/>
        <v>0</v>
      </c>
      <c r="H186" s="2">
        <v>10474.06</v>
      </c>
      <c r="I186" s="2">
        <f>INDEX('Revised 2021 Lockdown'!E$5:E$250,MATCH(B186,'Revised 2021 Lockdown'!B$5:B$250,0))</f>
        <v>10474.06</v>
      </c>
      <c r="J186" s="2">
        <f t="shared" si="24"/>
        <v>0</v>
      </c>
      <c r="K186" s="2">
        <v>0</v>
      </c>
      <c r="L186" s="2">
        <f>INDEX('Revised 2021 Lockdown'!F$5:F$250,MATCH(B186,'Revised 2021 Lockdown'!B$5:B$250,0))</f>
        <v>0</v>
      </c>
      <c r="M186" s="2">
        <f t="shared" si="25"/>
        <v>0</v>
      </c>
      <c r="N186" s="2">
        <v>10474.06</v>
      </c>
      <c r="O186" s="34">
        <f>INDEX('Revised 2021 Lockdown'!G$5:G$250,MATCH(B186,'Revised 2021 Lockdown'!B$5:B$250,0))</f>
        <v>10474.06</v>
      </c>
      <c r="P186" s="2">
        <f t="shared" si="26"/>
        <v>0</v>
      </c>
      <c r="Q186" s="33">
        <f t="shared" si="21"/>
        <v>826.56930418409729</v>
      </c>
      <c r="R186">
        <v>365</v>
      </c>
      <c r="S186" s="67" t="str">
        <f t="shared" si="22"/>
        <v>-</v>
      </c>
      <c r="T186" s="43">
        <f t="shared" si="27"/>
        <v>10474.06</v>
      </c>
      <c r="U186" s="43">
        <f t="shared" si="28"/>
        <v>10474.06</v>
      </c>
      <c r="V186" s="43">
        <f t="shared" si="29"/>
        <v>5849.1224095402386</v>
      </c>
      <c r="X186" s="43">
        <v>5842.6832679459239</v>
      </c>
      <c r="Y186" s="2">
        <f t="shared" si="30"/>
        <v>6.4391415943146058</v>
      </c>
    </row>
    <row r="187" spans="2:25" x14ac:dyDescent="0.35">
      <c r="B187">
        <v>607</v>
      </c>
      <c r="C187" s="7">
        <v>8</v>
      </c>
      <c r="D187" s="12" t="s">
        <v>145</v>
      </c>
      <c r="E187" s="40">
        <v>19.000478509528218</v>
      </c>
      <c r="F187" s="40">
        <f>INDEX('Revised 2021 Lockdown'!H$5:H$250,MATCH(B187,'Revised 2021 Lockdown'!B$5:B$250,0))</f>
        <v>19.000478509528218</v>
      </c>
      <c r="G187" s="40">
        <f t="shared" si="23"/>
        <v>0</v>
      </c>
      <c r="H187" s="2">
        <v>15679</v>
      </c>
      <c r="I187" s="2">
        <f>INDEX('Revised 2021 Lockdown'!E$5:E$250,MATCH(B187,'Revised 2021 Lockdown'!B$5:B$250,0))</f>
        <v>15679</v>
      </c>
      <c r="J187" s="2">
        <f t="shared" si="24"/>
        <v>0</v>
      </c>
      <c r="K187" s="2">
        <v>0</v>
      </c>
      <c r="L187" s="2">
        <f>INDEX('Revised 2021 Lockdown'!F$5:F$250,MATCH(B187,'Revised 2021 Lockdown'!B$5:B$250,0))</f>
        <v>0</v>
      </c>
      <c r="M187" s="2">
        <f t="shared" si="25"/>
        <v>0</v>
      </c>
      <c r="N187" s="2">
        <v>15679</v>
      </c>
      <c r="O187" s="34">
        <f>INDEX('Revised 2021 Lockdown'!G$5:G$250,MATCH(B187,'Revised 2021 Lockdown'!B$5:B$250,0))</f>
        <v>15679</v>
      </c>
      <c r="P187" s="2">
        <f t="shared" si="26"/>
        <v>0</v>
      </c>
      <c r="Q187" s="33">
        <f t="shared" si="21"/>
        <v>825.1897441497282</v>
      </c>
      <c r="R187">
        <v>365</v>
      </c>
      <c r="S187" s="67" t="str">
        <f t="shared" si="22"/>
        <v>-</v>
      </c>
      <c r="T187" s="43">
        <f t="shared" si="27"/>
        <v>15679</v>
      </c>
      <c r="U187" s="43">
        <f t="shared" si="28"/>
        <v>15679</v>
      </c>
      <c r="V187" s="43">
        <f t="shared" si="29"/>
        <v>8755.7633104241722</v>
      </c>
      <c r="X187" s="43">
        <v>8746.1243260134233</v>
      </c>
      <c r="Y187" s="2">
        <f t="shared" si="30"/>
        <v>9.6389844107488898</v>
      </c>
    </row>
    <row r="188" spans="2:25" x14ac:dyDescent="0.35">
      <c r="B188">
        <v>610</v>
      </c>
      <c r="C188" s="7">
        <v>8</v>
      </c>
      <c r="D188" s="12" t="s">
        <v>286</v>
      </c>
      <c r="E188" s="40">
        <v>56.849114366530806</v>
      </c>
      <c r="F188" s="40">
        <f>INDEX('Revised 2021 Lockdown'!H$5:H$250,MATCH(B188,'Revised 2021 Lockdown'!B$5:B$250,0))</f>
        <v>56.849114366530806</v>
      </c>
      <c r="G188" s="40">
        <f t="shared" si="23"/>
        <v>0</v>
      </c>
      <c r="H188" s="2">
        <v>49648</v>
      </c>
      <c r="I188" s="2">
        <f>INDEX('Revised 2021 Lockdown'!E$5:E$250,MATCH(B188,'Revised 2021 Lockdown'!B$5:B$250,0))</f>
        <v>49648</v>
      </c>
      <c r="J188" s="2">
        <f t="shared" si="24"/>
        <v>0</v>
      </c>
      <c r="K188" s="2">
        <v>0</v>
      </c>
      <c r="L188" s="2">
        <f>INDEX('Revised 2021 Lockdown'!F$5:F$250,MATCH(B188,'Revised 2021 Lockdown'!B$5:B$250,0))</f>
        <v>0</v>
      </c>
      <c r="M188" s="2">
        <f t="shared" si="25"/>
        <v>0</v>
      </c>
      <c r="N188" s="2">
        <v>49648</v>
      </c>
      <c r="O188" s="34">
        <f>INDEX('Revised 2021 Lockdown'!G$5:G$250,MATCH(B188,'Revised 2021 Lockdown'!B$5:B$250,0))</f>
        <v>49648</v>
      </c>
      <c r="P188" s="2">
        <f t="shared" si="26"/>
        <v>0</v>
      </c>
      <c r="Q188" s="33">
        <f t="shared" si="21"/>
        <v>873.32934827969154</v>
      </c>
      <c r="R188">
        <v>365</v>
      </c>
      <c r="S188" s="67" t="str">
        <f t="shared" si="22"/>
        <v>-</v>
      </c>
      <c r="T188" s="43">
        <f t="shared" si="27"/>
        <v>49648</v>
      </c>
      <c r="U188" s="43">
        <f t="shared" si="28"/>
        <v>49648</v>
      </c>
      <c r="V188" s="43">
        <f t="shared" si="29"/>
        <v>27725.373865421217</v>
      </c>
      <c r="X188" s="43">
        <v>27694.851746789616</v>
      </c>
      <c r="Y188" s="2">
        <f t="shared" si="30"/>
        <v>30.522118631601188</v>
      </c>
    </row>
    <row r="189" spans="2:25" x14ac:dyDescent="0.35">
      <c r="B189">
        <v>611</v>
      </c>
      <c r="C189" s="7">
        <v>8</v>
      </c>
      <c r="D189" s="12" t="s">
        <v>146</v>
      </c>
      <c r="E189" s="40">
        <v>14.442605687190882</v>
      </c>
      <c r="F189" s="40">
        <f>INDEX('Revised 2021 Lockdown'!H$5:H$250,MATCH(B189,'Revised 2021 Lockdown'!B$5:B$250,0))</f>
        <v>14.442605687190882</v>
      </c>
      <c r="G189" s="40">
        <f t="shared" si="23"/>
        <v>0</v>
      </c>
      <c r="H189" s="2">
        <v>28586.57</v>
      </c>
      <c r="I189" s="2">
        <f>INDEX('Revised 2021 Lockdown'!E$5:E$250,MATCH(B189,'Revised 2021 Lockdown'!B$5:B$250,0))</f>
        <v>28586.57</v>
      </c>
      <c r="J189" s="2">
        <f t="shared" si="24"/>
        <v>0</v>
      </c>
      <c r="K189" s="2">
        <v>0</v>
      </c>
      <c r="L189" s="2">
        <f>INDEX('Revised 2021 Lockdown'!F$5:F$250,MATCH(B189,'Revised 2021 Lockdown'!B$5:B$250,0))</f>
        <v>0</v>
      </c>
      <c r="M189" s="2">
        <f t="shared" si="25"/>
        <v>0</v>
      </c>
      <c r="N189" s="2">
        <v>28586.57</v>
      </c>
      <c r="O189" s="34">
        <f>INDEX('Revised 2021 Lockdown'!G$5:G$250,MATCH(B189,'Revised 2021 Lockdown'!B$5:B$250,0))</f>
        <v>28586.57</v>
      </c>
      <c r="P189" s="2">
        <f t="shared" si="26"/>
        <v>0</v>
      </c>
      <c r="Q189" s="33">
        <f t="shared" si="21"/>
        <v>1979.3221956723066</v>
      </c>
      <c r="R189">
        <v>365</v>
      </c>
      <c r="S189" s="67" t="str">
        <f t="shared" si="22"/>
        <v>-</v>
      </c>
      <c r="T189" s="43">
        <f t="shared" si="27"/>
        <v>28586.570000000003</v>
      </c>
      <c r="U189" s="43">
        <f t="shared" si="28"/>
        <v>28586.570000000003</v>
      </c>
      <c r="V189" s="43">
        <f t="shared" si="29"/>
        <v>15963.852336046453</v>
      </c>
      <c r="X189" s="43">
        <v>15946.278160232512</v>
      </c>
      <c r="Y189" s="2">
        <f t="shared" si="30"/>
        <v>17.57417581394111</v>
      </c>
    </row>
    <row r="190" spans="2:25" x14ac:dyDescent="0.35">
      <c r="B190">
        <v>616</v>
      </c>
      <c r="C190" s="7">
        <v>8</v>
      </c>
      <c r="D190" s="12" t="s">
        <v>147</v>
      </c>
      <c r="E190" s="40">
        <v>180.31</v>
      </c>
      <c r="F190" s="40">
        <f>INDEX('Revised 2021 Lockdown'!H$5:H$250,MATCH(B190,'Revised 2021 Lockdown'!B$5:B$250,0))</f>
        <v>180.31</v>
      </c>
      <c r="G190" s="40">
        <f t="shared" si="23"/>
        <v>0</v>
      </c>
      <c r="H190" s="2">
        <v>194901.43</v>
      </c>
      <c r="I190" s="2">
        <f>INDEX('Revised 2021 Lockdown'!E$5:E$250,MATCH(B190,'Revised 2021 Lockdown'!B$5:B$250,0))</f>
        <v>194901.43</v>
      </c>
      <c r="J190" s="2">
        <f t="shared" si="24"/>
        <v>0</v>
      </c>
      <c r="K190" s="2">
        <v>0</v>
      </c>
      <c r="L190" s="2">
        <f>INDEX('Revised 2021 Lockdown'!F$5:F$250,MATCH(B190,'Revised 2021 Lockdown'!B$5:B$250,0))</f>
        <v>0</v>
      </c>
      <c r="M190" s="2">
        <f t="shared" si="25"/>
        <v>0</v>
      </c>
      <c r="N190" s="2">
        <v>194901.43</v>
      </c>
      <c r="O190" s="34">
        <f>INDEX('Revised 2021 Lockdown'!G$5:G$250,MATCH(B190,'Revised 2021 Lockdown'!B$5:B$250,0))</f>
        <v>194901.43</v>
      </c>
      <c r="P190" s="2">
        <f t="shared" si="26"/>
        <v>0</v>
      </c>
      <c r="Q190" s="33">
        <f t="shared" si="21"/>
        <v>1080.9241306638567</v>
      </c>
      <c r="R190">
        <v>365</v>
      </c>
      <c r="S190" s="67" t="str">
        <f t="shared" si="22"/>
        <v>-</v>
      </c>
      <c r="T190" s="43">
        <f t="shared" si="27"/>
        <v>194901.43000000002</v>
      </c>
      <c r="U190" s="43">
        <f t="shared" si="28"/>
        <v>194901.43000000002</v>
      </c>
      <c r="V190" s="43">
        <f t="shared" si="29"/>
        <v>108840.53765821834</v>
      </c>
      <c r="X190" s="43">
        <v>108720.71803672444</v>
      </c>
      <c r="Y190" s="2">
        <f t="shared" si="30"/>
        <v>119.81962149389437</v>
      </c>
    </row>
    <row r="191" spans="2:25" x14ac:dyDescent="0.35">
      <c r="B191">
        <v>638</v>
      </c>
      <c r="C191" s="7">
        <v>8</v>
      </c>
      <c r="D191" s="12" t="s">
        <v>149</v>
      </c>
      <c r="E191" s="40">
        <v>14.741014951441617</v>
      </c>
      <c r="F191" s="40">
        <f>INDEX('Revised 2021 Lockdown'!H$5:H$250,MATCH(B191,'Revised 2021 Lockdown'!B$5:B$250,0))</f>
        <v>14.741014951441617</v>
      </c>
      <c r="G191" s="40">
        <f t="shared" si="23"/>
        <v>0</v>
      </c>
      <c r="H191" s="2">
        <v>18897.990000000002</v>
      </c>
      <c r="I191" s="2">
        <f>INDEX('Revised 2021 Lockdown'!E$5:E$250,MATCH(B191,'Revised 2021 Lockdown'!B$5:B$250,0))</f>
        <v>18897.990000000002</v>
      </c>
      <c r="J191" s="2">
        <f t="shared" si="24"/>
        <v>0</v>
      </c>
      <c r="K191" s="2">
        <v>0</v>
      </c>
      <c r="L191" s="2">
        <f>INDEX('Revised 2021 Lockdown'!F$5:F$250,MATCH(B191,'Revised 2021 Lockdown'!B$5:B$250,0))</f>
        <v>0</v>
      </c>
      <c r="M191" s="2">
        <f t="shared" si="25"/>
        <v>0</v>
      </c>
      <c r="N191" s="2">
        <v>18897.990000000002</v>
      </c>
      <c r="O191" s="34">
        <f>INDEX('Revised 2021 Lockdown'!G$5:G$250,MATCH(B191,'Revised 2021 Lockdown'!B$5:B$250,0))</f>
        <v>18897.990000000002</v>
      </c>
      <c r="P191" s="2">
        <f t="shared" si="26"/>
        <v>0</v>
      </c>
      <c r="Q191" s="33">
        <f t="shared" si="21"/>
        <v>1282.0005991617184</v>
      </c>
      <c r="R191">
        <v>365</v>
      </c>
      <c r="S191" s="67" t="str">
        <f t="shared" si="22"/>
        <v>-</v>
      </c>
      <c r="T191" s="43">
        <f t="shared" si="27"/>
        <v>18897.990000000002</v>
      </c>
      <c r="U191" s="43">
        <f t="shared" si="28"/>
        <v>18897.990000000002</v>
      </c>
      <c r="V191" s="43">
        <f t="shared" si="29"/>
        <v>10553.372503524644</v>
      </c>
      <c r="X191" s="43">
        <v>10541.754579485836</v>
      </c>
      <c r="Y191" s="2">
        <f t="shared" si="30"/>
        <v>11.617924038808269</v>
      </c>
    </row>
    <row r="192" spans="2:25" x14ac:dyDescent="0.35">
      <c r="B192">
        <v>639</v>
      </c>
      <c r="C192" s="7">
        <v>8</v>
      </c>
      <c r="D192" s="12" t="s">
        <v>150</v>
      </c>
      <c r="E192" s="40">
        <v>7.0282668016038246</v>
      </c>
      <c r="F192" s="40">
        <f>INDEX('Revised 2021 Lockdown'!H$5:H$250,MATCH(B192,'Revised 2021 Lockdown'!B$5:B$250,0))</f>
        <v>7.0282668016038246</v>
      </c>
      <c r="G192" s="40">
        <f t="shared" si="23"/>
        <v>0</v>
      </c>
      <c r="H192" s="2">
        <v>39204.06</v>
      </c>
      <c r="I192" s="2">
        <f>INDEX('Revised 2021 Lockdown'!E$5:E$250,MATCH(B192,'Revised 2021 Lockdown'!B$5:B$250,0))</f>
        <v>39204.06</v>
      </c>
      <c r="J192" s="2">
        <f t="shared" si="24"/>
        <v>0</v>
      </c>
      <c r="K192" s="2">
        <v>0</v>
      </c>
      <c r="L192" s="2">
        <f>INDEX('Revised 2021 Lockdown'!F$5:F$250,MATCH(B192,'Revised 2021 Lockdown'!B$5:B$250,0))</f>
        <v>0</v>
      </c>
      <c r="M192" s="2">
        <f t="shared" si="25"/>
        <v>0</v>
      </c>
      <c r="N192" s="2">
        <v>39204.06</v>
      </c>
      <c r="O192" s="34">
        <f>INDEX('Revised 2021 Lockdown'!G$5:G$250,MATCH(B192,'Revised 2021 Lockdown'!B$5:B$250,0))</f>
        <v>39204.06</v>
      </c>
      <c r="P192" s="2">
        <f t="shared" si="26"/>
        <v>0</v>
      </c>
      <c r="Q192" s="33">
        <f t="shared" si="21"/>
        <v>5578.0551744355771</v>
      </c>
      <c r="R192">
        <v>365</v>
      </c>
      <c r="S192" s="67" t="str">
        <f t="shared" si="22"/>
        <v>-</v>
      </c>
      <c r="T192" s="43">
        <f t="shared" si="27"/>
        <v>39204.06</v>
      </c>
      <c r="U192" s="43">
        <f t="shared" si="28"/>
        <v>39204.06</v>
      </c>
      <c r="V192" s="43">
        <f t="shared" si="29"/>
        <v>21893.071635159631</v>
      </c>
      <c r="X192" s="43">
        <v>21868.970141239224</v>
      </c>
      <c r="Y192" s="2">
        <f t="shared" si="30"/>
        <v>24.101493920406938</v>
      </c>
    </row>
    <row r="193" spans="2:25" x14ac:dyDescent="0.35">
      <c r="B193">
        <v>645</v>
      </c>
      <c r="C193" s="7">
        <v>8</v>
      </c>
      <c r="D193" s="12" t="s">
        <v>287</v>
      </c>
      <c r="E193" s="40">
        <v>13.645927492434376</v>
      </c>
      <c r="F193" s="40">
        <f>INDEX('Revised 2021 Lockdown'!H$5:H$250,MATCH(B193,'Revised 2021 Lockdown'!B$5:B$250,0))</f>
        <v>13.645927492434376</v>
      </c>
      <c r="G193" s="40">
        <f t="shared" si="23"/>
        <v>0</v>
      </c>
      <c r="H193" s="2">
        <v>10787.41</v>
      </c>
      <c r="I193" s="2">
        <f>INDEX('Revised 2021 Lockdown'!E$5:E$250,MATCH(B193,'Revised 2021 Lockdown'!B$5:B$250,0))</f>
        <v>10787.41</v>
      </c>
      <c r="J193" s="2">
        <f t="shared" si="24"/>
        <v>0</v>
      </c>
      <c r="K193" s="2">
        <v>0</v>
      </c>
      <c r="L193" s="2">
        <f>INDEX('Revised 2021 Lockdown'!F$5:F$250,MATCH(B193,'Revised 2021 Lockdown'!B$5:B$250,0))</f>
        <v>0</v>
      </c>
      <c r="M193" s="2">
        <f t="shared" si="25"/>
        <v>0</v>
      </c>
      <c r="N193" s="2">
        <v>10787.41</v>
      </c>
      <c r="O193" s="34">
        <f>INDEX('Revised 2021 Lockdown'!G$5:G$250,MATCH(B193,'Revised 2021 Lockdown'!B$5:B$250,0))</f>
        <v>10787.41</v>
      </c>
      <c r="P193" s="2">
        <f t="shared" si="26"/>
        <v>0</v>
      </c>
      <c r="Q193" s="33">
        <f t="shared" si="21"/>
        <v>790.52230095614925</v>
      </c>
      <c r="R193">
        <v>365</v>
      </c>
      <c r="S193" s="67" t="str">
        <f t="shared" si="22"/>
        <v>-</v>
      </c>
      <c r="T193" s="43">
        <f t="shared" si="27"/>
        <v>10787.41</v>
      </c>
      <c r="U193" s="43">
        <f t="shared" si="28"/>
        <v>10787.41</v>
      </c>
      <c r="V193" s="43">
        <f t="shared" si="29"/>
        <v>6024.109234804695</v>
      </c>
      <c r="X193" s="43">
        <v>6017.477454919348</v>
      </c>
      <c r="Y193" s="2">
        <f t="shared" si="30"/>
        <v>6.6317798853469867</v>
      </c>
    </row>
    <row r="194" spans="2:25" x14ac:dyDescent="0.35">
      <c r="B194">
        <v>714</v>
      </c>
      <c r="C194" s="7">
        <v>8</v>
      </c>
      <c r="D194" s="12" t="s">
        <v>151</v>
      </c>
      <c r="E194" s="40">
        <v>53.909701908931218</v>
      </c>
      <c r="F194" s="40">
        <f>INDEX('Revised 2021 Lockdown'!H$5:H$250,MATCH(B194,'Revised 2021 Lockdown'!B$5:B$250,0))</f>
        <v>53.909701908931218</v>
      </c>
      <c r="G194" s="40">
        <f t="shared" si="23"/>
        <v>0</v>
      </c>
      <c r="H194" s="2">
        <v>106378.43</v>
      </c>
      <c r="I194" s="2">
        <f>INDEX('Revised 2021 Lockdown'!E$5:E$250,MATCH(B194,'Revised 2021 Lockdown'!B$5:B$250,0))</f>
        <v>89160.86</v>
      </c>
      <c r="J194" s="2">
        <f t="shared" si="24"/>
        <v>-17217.569999999992</v>
      </c>
      <c r="K194" s="2">
        <v>0</v>
      </c>
      <c r="L194" s="2">
        <f>INDEX('Revised 2021 Lockdown'!F$5:F$250,MATCH(B194,'Revised 2021 Lockdown'!B$5:B$250,0))</f>
        <v>0</v>
      </c>
      <c r="M194" s="2">
        <f t="shared" si="25"/>
        <v>0</v>
      </c>
      <c r="N194" s="2">
        <v>106378.43</v>
      </c>
      <c r="O194" s="34">
        <f>INDEX('Revised 2021 Lockdown'!G$5:G$250,MATCH(B194,'Revised 2021 Lockdown'!B$5:B$250,0))</f>
        <v>89160.86</v>
      </c>
      <c r="P194" s="2">
        <f t="shared" si="26"/>
        <v>-17217.569999999992</v>
      </c>
      <c r="Q194" s="33">
        <f t="shared" si="21"/>
        <v>1973.2706031226687</v>
      </c>
      <c r="R194">
        <v>365</v>
      </c>
      <c r="S194" s="67" t="str">
        <f t="shared" si="22"/>
        <v>-</v>
      </c>
      <c r="T194" s="43">
        <f t="shared" si="27"/>
        <v>106378.43</v>
      </c>
      <c r="U194" s="43">
        <f t="shared" si="28"/>
        <v>89160.86</v>
      </c>
      <c r="V194" s="43">
        <f t="shared" si="29"/>
        <v>49790.891428909126</v>
      </c>
      <c r="X194" s="43">
        <v>59340.453752542635</v>
      </c>
      <c r="Y194" s="2">
        <f t="shared" si="30"/>
        <v>-9549.5623236335086</v>
      </c>
    </row>
    <row r="195" spans="2:25" x14ac:dyDescent="0.35">
      <c r="B195">
        <v>749</v>
      </c>
      <c r="C195" s="7">
        <v>8</v>
      </c>
      <c r="D195" s="12" t="s">
        <v>152</v>
      </c>
      <c r="E195" s="40">
        <v>23.936469206960343</v>
      </c>
      <c r="F195" s="40">
        <f>INDEX('Revised 2021 Lockdown'!H$5:H$250,MATCH(B195,'Revised 2021 Lockdown'!B$5:B$250,0))</f>
        <v>23.936469206960343</v>
      </c>
      <c r="G195" s="40">
        <f t="shared" si="23"/>
        <v>0</v>
      </c>
      <c r="H195" s="2">
        <v>13380.73</v>
      </c>
      <c r="I195" s="2">
        <f>INDEX('Revised 2021 Lockdown'!E$5:E$250,MATCH(B195,'Revised 2021 Lockdown'!B$5:B$250,0))</f>
        <v>13380.73</v>
      </c>
      <c r="J195" s="2">
        <f t="shared" si="24"/>
        <v>0</v>
      </c>
      <c r="K195" s="2">
        <v>1145.08</v>
      </c>
      <c r="L195" s="2">
        <f>INDEX('Revised 2021 Lockdown'!F$5:F$250,MATCH(B195,'Revised 2021 Lockdown'!B$5:B$250,0))</f>
        <v>0</v>
      </c>
      <c r="M195" s="2">
        <f t="shared" si="25"/>
        <v>-1145.08</v>
      </c>
      <c r="N195" s="2">
        <v>12235.65</v>
      </c>
      <c r="O195" s="34">
        <f>INDEX('Revised 2021 Lockdown'!G$5:G$250,MATCH(B195,'Revised 2021 Lockdown'!B$5:B$250,0))</f>
        <v>13380.73</v>
      </c>
      <c r="P195" s="2">
        <f t="shared" si="26"/>
        <v>1145.08</v>
      </c>
      <c r="Q195" s="33">
        <f t="shared" si="21"/>
        <v>511.17188145869352</v>
      </c>
      <c r="R195">
        <v>365</v>
      </c>
      <c r="S195" s="67" t="str">
        <f t="shared" si="22"/>
        <v>-</v>
      </c>
      <c r="T195" s="43">
        <f t="shared" si="27"/>
        <v>12235.65</v>
      </c>
      <c r="U195" s="43">
        <f t="shared" si="28"/>
        <v>13380.730000000001</v>
      </c>
      <c r="V195" s="43">
        <f t="shared" si="29"/>
        <v>7472.319969429941</v>
      </c>
      <c r="X195" s="43">
        <v>6825.3406537142764</v>
      </c>
      <c r="Y195" s="2">
        <f t="shared" si="30"/>
        <v>646.9793157156646</v>
      </c>
    </row>
    <row r="196" spans="2:25" x14ac:dyDescent="0.35">
      <c r="B196">
        <v>764</v>
      </c>
      <c r="C196" s="7">
        <v>8</v>
      </c>
      <c r="D196" s="12" t="s">
        <v>288</v>
      </c>
      <c r="E196" s="40">
        <v>10.239778837470297</v>
      </c>
      <c r="F196" s="40">
        <f>INDEX('Revised 2021 Lockdown'!H$5:H$250,MATCH(B196,'Revised 2021 Lockdown'!B$5:B$250,0))</f>
        <v>10.239778837470297</v>
      </c>
      <c r="G196" s="40">
        <f t="shared" si="23"/>
        <v>0</v>
      </c>
      <c r="H196" s="2">
        <v>10062.030000000001</v>
      </c>
      <c r="I196" s="2">
        <f>INDEX('Revised 2021 Lockdown'!E$5:E$250,MATCH(B196,'Revised 2021 Lockdown'!B$5:B$250,0))</f>
        <v>10062.030000000001</v>
      </c>
      <c r="J196" s="2">
        <f t="shared" si="24"/>
        <v>0</v>
      </c>
      <c r="K196" s="2">
        <v>0</v>
      </c>
      <c r="L196" s="2">
        <f>INDEX('Revised 2021 Lockdown'!F$5:F$250,MATCH(B196,'Revised 2021 Lockdown'!B$5:B$250,0))</f>
        <v>0</v>
      </c>
      <c r="M196" s="2">
        <f t="shared" si="25"/>
        <v>0</v>
      </c>
      <c r="N196" s="2">
        <v>10062.030000000001</v>
      </c>
      <c r="O196" s="34">
        <f>INDEX('Revised 2021 Lockdown'!G$5:G$250,MATCH(B196,'Revised 2021 Lockdown'!B$5:B$250,0))</f>
        <v>10062.030000000001</v>
      </c>
      <c r="P196" s="2">
        <f t="shared" si="26"/>
        <v>0</v>
      </c>
      <c r="Q196" s="33">
        <f t="shared" si="21"/>
        <v>982.64134018013533</v>
      </c>
      <c r="R196">
        <v>273</v>
      </c>
      <c r="S196" s="67">
        <f t="shared" si="22"/>
        <v>45200</v>
      </c>
      <c r="T196" s="43">
        <f t="shared" si="27"/>
        <v>7525.8470958904118</v>
      </c>
      <c r="U196" s="43">
        <f t="shared" si="28"/>
        <v>7525.8470958904118</v>
      </c>
      <c r="V196" s="43">
        <f t="shared" si="29"/>
        <v>4202.7256765137809</v>
      </c>
      <c r="X196" s="43">
        <v>4198.0990088159069</v>
      </c>
      <c r="Y196" s="2">
        <f t="shared" si="30"/>
        <v>4.626667697873927</v>
      </c>
    </row>
    <row r="197" spans="2:25" x14ac:dyDescent="0.35">
      <c r="B197">
        <v>775</v>
      </c>
      <c r="C197" s="7">
        <v>8</v>
      </c>
      <c r="D197" s="12" t="s">
        <v>153</v>
      </c>
      <c r="E197" s="40">
        <v>156.27040259183838</v>
      </c>
      <c r="F197" s="40">
        <f>INDEX('Revised 2021 Lockdown'!H$5:H$250,MATCH(B197,'Revised 2021 Lockdown'!B$5:B$250,0))</f>
        <v>156.27040259183838</v>
      </c>
      <c r="G197" s="40">
        <f t="shared" si="23"/>
        <v>0</v>
      </c>
      <c r="H197" s="2">
        <v>126293.42</v>
      </c>
      <c r="I197" s="2">
        <f>INDEX('Revised 2021 Lockdown'!E$5:E$250,MATCH(B197,'Revised 2021 Lockdown'!B$5:B$250,0))</f>
        <v>126293.42</v>
      </c>
      <c r="J197" s="2">
        <f t="shared" si="24"/>
        <v>0</v>
      </c>
      <c r="K197" s="2">
        <v>0</v>
      </c>
      <c r="L197" s="2">
        <f>INDEX('Revised 2021 Lockdown'!F$5:F$250,MATCH(B197,'Revised 2021 Lockdown'!B$5:B$250,0))</f>
        <v>0</v>
      </c>
      <c r="M197" s="2">
        <f t="shared" si="25"/>
        <v>0</v>
      </c>
      <c r="N197" s="2">
        <v>126293.42</v>
      </c>
      <c r="O197" s="34">
        <f>INDEX('Revised 2021 Lockdown'!G$5:G$250,MATCH(B197,'Revised 2021 Lockdown'!B$5:B$250,0))</f>
        <v>126293.42</v>
      </c>
      <c r="P197" s="2">
        <f t="shared" si="26"/>
        <v>0</v>
      </c>
      <c r="Q197" s="33">
        <f t="shared" si="21"/>
        <v>808.17235961095548</v>
      </c>
      <c r="R197">
        <v>365</v>
      </c>
      <c r="S197" s="67" t="str">
        <f t="shared" si="22"/>
        <v>-</v>
      </c>
      <c r="T197" s="43">
        <f t="shared" si="27"/>
        <v>126293.42</v>
      </c>
      <c r="U197" s="43">
        <f t="shared" si="28"/>
        <v>126293.42</v>
      </c>
      <c r="V197" s="43">
        <f t="shared" si="29"/>
        <v>70527.15690949616</v>
      </c>
      <c r="X197" s="43">
        <v>70449.515458730151</v>
      </c>
      <c r="Y197" s="2">
        <f t="shared" si="30"/>
        <v>77.641450766008347</v>
      </c>
    </row>
    <row r="198" spans="2:25" x14ac:dyDescent="0.35">
      <c r="B198">
        <v>790</v>
      </c>
      <c r="C198" s="7">
        <v>8</v>
      </c>
      <c r="D198" s="12" t="s">
        <v>154</v>
      </c>
      <c r="E198" s="40">
        <v>11.846855238351052</v>
      </c>
      <c r="F198" s="40">
        <f>INDEX('Revised 2021 Lockdown'!H$5:H$250,MATCH(B198,'Revised 2021 Lockdown'!B$5:B$250,0))</f>
        <v>11.846855238351052</v>
      </c>
      <c r="G198" s="40">
        <f t="shared" si="23"/>
        <v>0</v>
      </c>
      <c r="H198" s="2">
        <v>10378.780000000001</v>
      </c>
      <c r="I198" s="2">
        <f>INDEX('Revised 2021 Lockdown'!E$5:E$250,MATCH(B198,'Revised 2021 Lockdown'!B$5:B$250,0))</f>
        <v>10378.780000000001</v>
      </c>
      <c r="J198" s="2">
        <f t="shared" si="24"/>
        <v>0</v>
      </c>
      <c r="K198" s="2">
        <v>0</v>
      </c>
      <c r="L198" s="2">
        <f>INDEX('Revised 2021 Lockdown'!F$5:F$250,MATCH(B198,'Revised 2021 Lockdown'!B$5:B$250,0))</f>
        <v>0</v>
      </c>
      <c r="M198" s="2">
        <f t="shared" si="25"/>
        <v>0</v>
      </c>
      <c r="N198" s="2">
        <v>10378.780000000001</v>
      </c>
      <c r="O198" s="34">
        <f>INDEX('Revised 2021 Lockdown'!G$5:G$250,MATCH(B198,'Revised 2021 Lockdown'!B$5:B$250,0))</f>
        <v>10378.780000000001</v>
      </c>
      <c r="P198" s="2">
        <f t="shared" si="26"/>
        <v>0</v>
      </c>
      <c r="Q198" s="33">
        <f t="shared" si="21"/>
        <v>876.07890796212757</v>
      </c>
      <c r="R198">
        <v>365</v>
      </c>
      <c r="S198" s="67" t="str">
        <f t="shared" si="22"/>
        <v>-</v>
      </c>
      <c r="T198" s="43">
        <f t="shared" si="27"/>
        <v>10378.780000000001</v>
      </c>
      <c r="U198" s="43">
        <f t="shared" si="28"/>
        <v>10378.780000000001</v>
      </c>
      <c r="V198" s="43">
        <f t="shared" si="29"/>
        <v>5795.9143523798839</v>
      </c>
      <c r="X198" s="43">
        <v>5789.533786105083</v>
      </c>
      <c r="Y198" s="2">
        <f t="shared" si="30"/>
        <v>6.3805662748009127</v>
      </c>
    </row>
    <row r="199" spans="2:25" x14ac:dyDescent="0.35">
      <c r="B199">
        <v>795</v>
      </c>
      <c r="C199" s="7">
        <v>8</v>
      </c>
      <c r="D199" s="12" t="s">
        <v>155</v>
      </c>
      <c r="E199" s="40">
        <v>246.2</v>
      </c>
      <c r="F199" s="40">
        <f>INDEX('Revised 2021 Lockdown'!H$5:H$250,MATCH(B199,'Revised 2021 Lockdown'!B$5:B$250,0))</f>
        <v>246.2</v>
      </c>
      <c r="G199" s="40">
        <f t="shared" si="23"/>
        <v>0</v>
      </c>
      <c r="H199" s="2">
        <v>203048.71</v>
      </c>
      <c r="I199" s="2">
        <f>INDEX('Revised 2021 Lockdown'!E$5:E$250,MATCH(B199,'Revised 2021 Lockdown'!B$5:B$250,0))</f>
        <v>217031.57</v>
      </c>
      <c r="J199" s="2">
        <f t="shared" si="24"/>
        <v>13982.860000000015</v>
      </c>
      <c r="K199" s="2">
        <v>3172.5099999999998</v>
      </c>
      <c r="L199" s="2">
        <f>INDEX('Revised 2021 Lockdown'!F$5:F$250,MATCH(B199,'Revised 2021 Lockdown'!B$5:B$250,0))</f>
        <v>3172.5099999999998</v>
      </c>
      <c r="M199" s="2">
        <f t="shared" si="25"/>
        <v>0</v>
      </c>
      <c r="N199" s="2">
        <v>199876.19999999998</v>
      </c>
      <c r="O199" s="34">
        <f>INDEX('Revised 2021 Lockdown'!G$5:G$250,MATCH(B199,'Revised 2021 Lockdown'!B$5:B$250,0))</f>
        <v>213859.06</v>
      </c>
      <c r="P199" s="2">
        <f t="shared" si="26"/>
        <v>13982.860000000015</v>
      </c>
      <c r="Q199" s="33">
        <f t="shared" si="21"/>
        <v>811.84484159220142</v>
      </c>
      <c r="R199">
        <v>365</v>
      </c>
      <c r="S199" s="67" t="str">
        <f t="shared" si="22"/>
        <v>-</v>
      </c>
      <c r="T199" s="43">
        <f t="shared" si="27"/>
        <v>199876.2</v>
      </c>
      <c r="U199" s="43">
        <f t="shared" si="28"/>
        <v>213859.06000000003</v>
      </c>
      <c r="V199" s="43">
        <f t="shared" si="29"/>
        <v>119427.21545696804</v>
      </c>
      <c r="X199" s="43">
        <v>111495.76471784707</v>
      </c>
      <c r="Y199" s="2">
        <f t="shared" si="30"/>
        <v>7931.4507391209772</v>
      </c>
    </row>
    <row r="200" spans="2:25" x14ac:dyDescent="0.35">
      <c r="B200" s="8">
        <v>796</v>
      </c>
      <c r="C200" s="7">
        <v>8</v>
      </c>
      <c r="D200" s="12" t="s">
        <v>156</v>
      </c>
      <c r="E200" s="40">
        <v>36</v>
      </c>
      <c r="F200" s="40">
        <f>INDEX('Revised 2021 Lockdown'!H$5:H$250,MATCH(B200,'Revised 2021 Lockdown'!B$5:B$250,0))</f>
        <v>36</v>
      </c>
      <c r="G200" s="40">
        <f t="shared" si="23"/>
        <v>0</v>
      </c>
      <c r="H200" s="2">
        <v>25689.16</v>
      </c>
      <c r="I200" s="2">
        <f>INDEX('Revised 2021 Lockdown'!E$5:E$250,MATCH(B200,'Revised 2021 Lockdown'!B$5:B$250,0))</f>
        <v>25689.16</v>
      </c>
      <c r="J200" s="2">
        <f t="shared" si="24"/>
        <v>0</v>
      </c>
      <c r="K200" s="2">
        <v>0</v>
      </c>
      <c r="L200" s="2">
        <f>INDEX('Revised 2021 Lockdown'!F$5:F$250,MATCH(B200,'Revised 2021 Lockdown'!B$5:B$250,0))</f>
        <v>0</v>
      </c>
      <c r="M200" s="2">
        <f t="shared" si="25"/>
        <v>0</v>
      </c>
      <c r="N200" s="2">
        <v>25689.16</v>
      </c>
      <c r="O200" s="34">
        <f>INDEX('Revised 2021 Lockdown'!G$5:G$250,MATCH(B200,'Revised 2021 Lockdown'!B$5:B$250,0))</f>
        <v>25689.16</v>
      </c>
      <c r="P200" s="2">
        <f t="shared" si="26"/>
        <v>0</v>
      </c>
      <c r="Q200" s="33">
        <f t="shared" si="21"/>
        <v>713.58777777777777</v>
      </c>
      <c r="R200">
        <v>365</v>
      </c>
      <c r="S200" s="67" t="str">
        <f t="shared" si="22"/>
        <v>-</v>
      </c>
      <c r="T200" s="43">
        <f t="shared" si="27"/>
        <v>25689.16</v>
      </c>
      <c r="U200" s="43">
        <f t="shared" si="28"/>
        <v>25689.16</v>
      </c>
      <c r="V200" s="43">
        <f t="shared" si="29"/>
        <v>14345.825920251051</v>
      </c>
      <c r="X200" s="43">
        <v>14330.032986214106</v>
      </c>
      <c r="Y200" s="2">
        <f t="shared" si="30"/>
        <v>15.792934036944644</v>
      </c>
    </row>
    <row r="201" spans="2:25" x14ac:dyDescent="0.35">
      <c r="B201">
        <v>797</v>
      </c>
      <c r="C201" s="7">
        <v>8</v>
      </c>
      <c r="D201" s="12" t="s">
        <v>289</v>
      </c>
      <c r="E201" s="40">
        <v>15.956988688391212</v>
      </c>
      <c r="F201" s="40">
        <f>INDEX('Revised 2021 Lockdown'!H$5:H$250,MATCH(B201,'Revised 2021 Lockdown'!B$5:B$250,0))</f>
        <v>15.956988688391212</v>
      </c>
      <c r="G201" s="40">
        <f t="shared" si="23"/>
        <v>0</v>
      </c>
      <c r="H201" s="2">
        <v>26562.639999999999</v>
      </c>
      <c r="I201" s="2">
        <f>INDEX('Revised 2021 Lockdown'!E$5:E$250,MATCH(B201,'Revised 2021 Lockdown'!B$5:B$250,0))</f>
        <v>26562.639999999999</v>
      </c>
      <c r="J201" s="2">
        <f t="shared" si="24"/>
        <v>0</v>
      </c>
      <c r="K201" s="2">
        <v>0</v>
      </c>
      <c r="L201" s="2">
        <f>INDEX('Revised 2021 Lockdown'!F$5:F$250,MATCH(B201,'Revised 2021 Lockdown'!B$5:B$250,0))</f>
        <v>0</v>
      </c>
      <c r="M201" s="2">
        <f t="shared" si="25"/>
        <v>0</v>
      </c>
      <c r="N201" s="2">
        <v>26562.639999999999</v>
      </c>
      <c r="O201" s="34">
        <f>INDEX('Revised 2021 Lockdown'!G$5:G$250,MATCH(B201,'Revised 2021 Lockdown'!B$5:B$250,0))</f>
        <v>26562.639999999999</v>
      </c>
      <c r="P201" s="2">
        <f t="shared" si="26"/>
        <v>0</v>
      </c>
      <c r="Q201" s="33">
        <f t="shared" si="21"/>
        <v>1664.6398965817687</v>
      </c>
      <c r="R201">
        <v>365</v>
      </c>
      <c r="S201" s="67" t="str">
        <f t="shared" si="22"/>
        <v>-</v>
      </c>
      <c r="T201" s="43">
        <f t="shared" si="27"/>
        <v>26562.639999999999</v>
      </c>
      <c r="U201" s="43">
        <f t="shared" si="28"/>
        <v>26562.639999999999</v>
      </c>
      <c r="V201" s="43">
        <f t="shared" si="29"/>
        <v>14833.611119331943</v>
      </c>
      <c r="X201" s="43">
        <v>14817.281195684494</v>
      </c>
      <c r="Y201" s="2">
        <f t="shared" si="30"/>
        <v>16.329923647448595</v>
      </c>
    </row>
    <row r="202" spans="2:25" x14ac:dyDescent="0.35">
      <c r="B202">
        <v>801</v>
      </c>
      <c r="C202" s="7">
        <v>8</v>
      </c>
      <c r="D202" s="12" t="s">
        <v>157</v>
      </c>
      <c r="E202" s="40">
        <v>84.040873190713398</v>
      </c>
      <c r="F202" s="40">
        <f>INDEX('Revised 2021 Lockdown'!H$5:H$250,MATCH(B202,'Revised 2021 Lockdown'!B$5:B$250,0))</f>
        <v>84.040873190713398</v>
      </c>
      <c r="G202" s="40">
        <f t="shared" si="23"/>
        <v>0</v>
      </c>
      <c r="H202" s="2">
        <v>112734.54</v>
      </c>
      <c r="I202" s="2">
        <f>INDEX('Revised 2021 Lockdown'!E$5:E$250,MATCH(B202,'Revised 2021 Lockdown'!B$5:B$250,0))</f>
        <v>112734.54</v>
      </c>
      <c r="J202" s="2">
        <f t="shared" si="24"/>
        <v>0</v>
      </c>
      <c r="K202" s="2">
        <v>0</v>
      </c>
      <c r="L202" s="2">
        <f>INDEX('Revised 2021 Lockdown'!F$5:F$250,MATCH(B202,'Revised 2021 Lockdown'!B$5:B$250,0))</f>
        <v>0</v>
      </c>
      <c r="M202" s="2">
        <f t="shared" si="25"/>
        <v>0</v>
      </c>
      <c r="N202" s="2">
        <v>112734.54</v>
      </c>
      <c r="O202" s="34">
        <f>INDEX('Revised 2021 Lockdown'!G$5:G$250,MATCH(B202,'Revised 2021 Lockdown'!B$5:B$250,0))</f>
        <v>112734.54</v>
      </c>
      <c r="P202" s="2">
        <f t="shared" si="26"/>
        <v>0</v>
      </c>
      <c r="Q202" s="33">
        <f t="shared" si="21"/>
        <v>1341.4251389817457</v>
      </c>
      <c r="R202">
        <v>365</v>
      </c>
      <c r="S202" s="67" t="str">
        <f t="shared" si="22"/>
        <v>-</v>
      </c>
      <c r="T202" s="43">
        <f t="shared" si="27"/>
        <v>112734.53999999998</v>
      </c>
      <c r="U202" s="43">
        <f t="shared" si="28"/>
        <v>112734.53999999998</v>
      </c>
      <c r="V202" s="43">
        <f t="shared" si="29"/>
        <v>62955.351052334081</v>
      </c>
      <c r="X202" s="43">
        <v>62886.045199051798</v>
      </c>
      <c r="Y202" s="2">
        <f t="shared" si="30"/>
        <v>69.305853282283351</v>
      </c>
    </row>
    <row r="203" spans="2:25" x14ac:dyDescent="0.35">
      <c r="B203">
        <v>809</v>
      </c>
      <c r="C203" s="7">
        <v>8</v>
      </c>
      <c r="D203" s="12" t="s">
        <v>158</v>
      </c>
      <c r="E203" s="40">
        <v>236.78777465897463</v>
      </c>
      <c r="F203" s="40">
        <f>INDEX('Revised 2021 Lockdown'!H$5:H$250,MATCH(B203,'Revised 2021 Lockdown'!B$5:B$250,0))</f>
        <v>236.78777465897463</v>
      </c>
      <c r="G203" s="40">
        <f t="shared" si="23"/>
        <v>0</v>
      </c>
      <c r="H203" s="2">
        <v>506675.01</v>
      </c>
      <c r="I203" s="2">
        <f>INDEX('Revised 2021 Lockdown'!E$5:E$250,MATCH(B203,'Revised 2021 Lockdown'!B$5:B$250,0))</f>
        <v>506675.01</v>
      </c>
      <c r="J203" s="2">
        <f t="shared" si="24"/>
        <v>0</v>
      </c>
      <c r="K203" s="2">
        <v>0</v>
      </c>
      <c r="L203" s="2">
        <f>INDEX('Revised 2021 Lockdown'!F$5:F$250,MATCH(B203,'Revised 2021 Lockdown'!B$5:B$250,0))</f>
        <v>0</v>
      </c>
      <c r="M203" s="2">
        <f t="shared" si="25"/>
        <v>0</v>
      </c>
      <c r="N203" s="2">
        <v>506675.01</v>
      </c>
      <c r="O203" s="34">
        <f>INDEX('Revised 2021 Lockdown'!G$5:G$250,MATCH(B203,'Revised 2021 Lockdown'!B$5:B$250,0))</f>
        <v>506675.01</v>
      </c>
      <c r="P203" s="2">
        <f t="shared" si="26"/>
        <v>0</v>
      </c>
      <c r="Q203" s="33">
        <f t="shared" si="21"/>
        <v>2139.7853446180702</v>
      </c>
      <c r="R203">
        <v>365</v>
      </c>
      <c r="S203" s="67" t="str">
        <f t="shared" si="22"/>
        <v>-</v>
      </c>
      <c r="T203" s="43">
        <f t="shared" si="27"/>
        <v>506675.01</v>
      </c>
      <c r="U203" s="43">
        <f t="shared" si="28"/>
        <v>506675.01</v>
      </c>
      <c r="V203" s="43">
        <f t="shared" si="29"/>
        <v>282947.02869231458</v>
      </c>
      <c r="X203" s="43">
        <v>282635.5399160721</v>
      </c>
      <c r="Y203" s="2">
        <f t="shared" si="30"/>
        <v>311.48877624247689</v>
      </c>
    </row>
    <row r="204" spans="2:25" x14ac:dyDescent="0.35">
      <c r="B204">
        <v>810</v>
      </c>
      <c r="C204" s="7">
        <v>8</v>
      </c>
      <c r="D204" s="12" t="s">
        <v>159</v>
      </c>
      <c r="E204" s="40">
        <v>152.70999999999998</v>
      </c>
      <c r="F204" s="40">
        <f>INDEX('Revised 2021 Lockdown'!H$5:H$250,MATCH(B204,'Revised 2021 Lockdown'!B$5:B$250,0))</f>
        <v>152.70999999999998</v>
      </c>
      <c r="G204" s="40">
        <f t="shared" si="23"/>
        <v>0</v>
      </c>
      <c r="H204" s="2">
        <v>170954.99</v>
      </c>
      <c r="I204" s="2">
        <f>INDEX('Revised 2021 Lockdown'!E$5:E$250,MATCH(B204,'Revised 2021 Lockdown'!B$5:B$250,0))</f>
        <v>170954.99</v>
      </c>
      <c r="J204" s="2">
        <f t="shared" si="24"/>
        <v>0</v>
      </c>
      <c r="K204" s="2">
        <v>0</v>
      </c>
      <c r="L204" s="2">
        <f>INDEX('Revised 2021 Lockdown'!F$5:F$250,MATCH(B204,'Revised 2021 Lockdown'!B$5:B$250,0))</f>
        <v>0</v>
      </c>
      <c r="M204" s="2">
        <f t="shared" si="25"/>
        <v>0</v>
      </c>
      <c r="N204" s="2">
        <v>170954.99</v>
      </c>
      <c r="O204" s="34">
        <f>INDEX('Revised 2021 Lockdown'!G$5:G$250,MATCH(B204,'Revised 2021 Lockdown'!B$5:B$250,0))</f>
        <v>170954.99</v>
      </c>
      <c r="P204" s="2">
        <f t="shared" si="26"/>
        <v>0</v>
      </c>
      <c r="Q204" s="33">
        <f t="shared" si="21"/>
        <v>1119.4747560736037</v>
      </c>
      <c r="R204">
        <v>365</v>
      </c>
      <c r="S204" s="67" t="str">
        <f t="shared" si="22"/>
        <v>-</v>
      </c>
      <c r="T204" s="43">
        <f t="shared" si="27"/>
        <v>170954.99</v>
      </c>
      <c r="U204" s="43">
        <f t="shared" si="28"/>
        <v>170954.99</v>
      </c>
      <c r="V204" s="43">
        <f t="shared" si="29"/>
        <v>95467.914355247849</v>
      </c>
      <c r="X204" s="43">
        <v>95362.816295196215</v>
      </c>
      <c r="Y204" s="2">
        <f t="shared" si="30"/>
        <v>105.09806005163409</v>
      </c>
    </row>
    <row r="205" spans="2:25" x14ac:dyDescent="0.35">
      <c r="B205">
        <v>812</v>
      </c>
      <c r="C205" s="7">
        <v>8</v>
      </c>
      <c r="D205" s="12" t="s">
        <v>160</v>
      </c>
      <c r="E205" s="40">
        <v>45.965229448200006</v>
      </c>
      <c r="F205" s="40">
        <f>INDEX('Revised 2021 Lockdown'!H$5:H$250,MATCH(B205,'Revised 2021 Lockdown'!B$5:B$250,0))</f>
        <v>45.965229448200006</v>
      </c>
      <c r="G205" s="40">
        <f t="shared" si="23"/>
        <v>0</v>
      </c>
      <c r="H205" s="2">
        <v>86772.52</v>
      </c>
      <c r="I205" s="2">
        <f>INDEX('Revised 2021 Lockdown'!E$5:E$250,MATCH(B205,'Revised 2021 Lockdown'!B$5:B$250,0))</f>
        <v>86772.52</v>
      </c>
      <c r="J205" s="2">
        <f t="shared" si="24"/>
        <v>0</v>
      </c>
      <c r="K205" s="2">
        <v>290.5</v>
      </c>
      <c r="L205" s="2">
        <f>INDEX('Revised 2021 Lockdown'!F$5:F$250,MATCH(B205,'Revised 2021 Lockdown'!B$5:B$250,0))</f>
        <v>290.5</v>
      </c>
      <c r="M205" s="2">
        <f t="shared" si="25"/>
        <v>0</v>
      </c>
      <c r="N205" s="2">
        <v>86482.02</v>
      </c>
      <c r="O205" s="34">
        <f>INDEX('Revised 2021 Lockdown'!G$5:G$250,MATCH(B205,'Revised 2021 Lockdown'!B$5:B$250,0))</f>
        <v>86482.02</v>
      </c>
      <c r="P205" s="2">
        <f t="shared" si="26"/>
        <v>0</v>
      </c>
      <c r="Q205" s="33">
        <f t="shared" ref="Q205:Q258" si="31">IFERROR(N205/E205,"n.a.")</f>
        <v>1881.4660785596629</v>
      </c>
      <c r="R205">
        <v>365</v>
      </c>
      <c r="S205" s="67" t="str">
        <f t="shared" ref="S205:S258" si="32">IF(R205=365,"-",R205+$S$9)</f>
        <v>-</v>
      </c>
      <c r="T205" s="43">
        <f t="shared" si="27"/>
        <v>86482.02</v>
      </c>
      <c r="U205" s="43">
        <f t="shared" si="28"/>
        <v>86482.02</v>
      </c>
      <c r="V205" s="43">
        <f t="shared" si="29"/>
        <v>48294.923000661358</v>
      </c>
      <c r="X205" s="43">
        <v>48241.756418443743</v>
      </c>
      <c r="Y205" s="2">
        <f t="shared" si="30"/>
        <v>53.166582217614632</v>
      </c>
    </row>
    <row r="206" spans="2:25" x14ac:dyDescent="0.35">
      <c r="B206">
        <v>818</v>
      </c>
      <c r="C206" s="7">
        <v>8</v>
      </c>
      <c r="D206" s="12" t="s">
        <v>161</v>
      </c>
      <c r="E206" s="40">
        <v>31.421003016907989</v>
      </c>
      <c r="F206" s="40">
        <f>INDEX('Revised 2021 Lockdown'!H$5:H$250,MATCH(B206,'Revised 2021 Lockdown'!B$5:B$250,0))</f>
        <v>31.421003016907989</v>
      </c>
      <c r="G206" s="40">
        <f t="shared" ref="G206:G258" si="33">F206-E206</f>
        <v>0</v>
      </c>
      <c r="H206" s="2">
        <v>21179.55</v>
      </c>
      <c r="I206" s="2">
        <f>INDEX('Revised 2021 Lockdown'!E$5:E$250,MATCH(B206,'Revised 2021 Lockdown'!B$5:B$250,0))</f>
        <v>21179.55</v>
      </c>
      <c r="J206" s="2">
        <f t="shared" ref="J206:J258" si="34">I206-H206</f>
        <v>0</v>
      </c>
      <c r="K206" s="2">
        <v>0</v>
      </c>
      <c r="L206" s="2">
        <f>INDEX('Revised 2021 Lockdown'!F$5:F$250,MATCH(B206,'Revised 2021 Lockdown'!B$5:B$250,0))</f>
        <v>0</v>
      </c>
      <c r="M206" s="2">
        <f t="shared" ref="M206:M258" si="35">L206-K206</f>
        <v>0</v>
      </c>
      <c r="N206" s="2">
        <v>21179.55</v>
      </c>
      <c r="O206" s="34">
        <f>INDEX('Revised 2021 Lockdown'!G$5:G$250,MATCH(B206,'Revised 2021 Lockdown'!B$5:B$250,0))</f>
        <v>21179.55</v>
      </c>
      <c r="P206" s="2">
        <f t="shared" ref="P206:P258" si="36">O206-N206</f>
        <v>0</v>
      </c>
      <c r="Q206" s="33">
        <f t="shared" si="31"/>
        <v>674.05709450468692</v>
      </c>
      <c r="R206">
        <v>365</v>
      </c>
      <c r="S206" s="67" t="str">
        <f t="shared" si="32"/>
        <v>-</v>
      </c>
      <c r="T206" s="43">
        <f t="shared" ref="T206:T258" si="37">N206*R206/365</f>
        <v>21179.55</v>
      </c>
      <c r="U206" s="43">
        <f t="shared" ref="U206:U258" si="38">O206*R206/365</f>
        <v>21179.55</v>
      </c>
      <c r="V206" s="43">
        <f t="shared" ref="V206:V258" si="39">U206*(E$8/U$11)</f>
        <v>11827.484330715879</v>
      </c>
      <c r="X206" s="43">
        <v>11814.463771223776</v>
      </c>
      <c r="Y206" s="2">
        <f t="shared" ref="Y206:Y258" si="40">V206-X206</f>
        <v>13.02055949210262</v>
      </c>
    </row>
    <row r="207" spans="2:25" x14ac:dyDescent="0.35">
      <c r="B207">
        <v>833</v>
      </c>
      <c r="C207" s="7">
        <v>8</v>
      </c>
      <c r="D207" s="12" t="s">
        <v>162</v>
      </c>
      <c r="E207" s="40">
        <v>53.628922211488863</v>
      </c>
      <c r="F207" s="40">
        <f>INDEX('Revised 2021 Lockdown'!H$5:H$250,MATCH(B207,'Revised 2021 Lockdown'!B$5:B$250,0))</f>
        <v>53.628922211488863</v>
      </c>
      <c r="G207" s="40">
        <f t="shared" si="33"/>
        <v>0</v>
      </c>
      <c r="H207" s="2">
        <v>40926.660000000003</v>
      </c>
      <c r="I207" s="2">
        <f>INDEX('Revised 2021 Lockdown'!E$5:E$250,MATCH(B207,'Revised 2021 Lockdown'!B$5:B$250,0))</f>
        <v>40926.660000000003</v>
      </c>
      <c r="J207" s="2">
        <f t="shared" si="34"/>
        <v>0</v>
      </c>
      <c r="K207" s="2">
        <v>0</v>
      </c>
      <c r="L207" s="2">
        <f>INDEX('Revised 2021 Lockdown'!F$5:F$250,MATCH(B207,'Revised 2021 Lockdown'!B$5:B$250,0))</f>
        <v>0</v>
      </c>
      <c r="M207" s="2">
        <f t="shared" si="35"/>
        <v>0</v>
      </c>
      <c r="N207" s="2">
        <v>40926.660000000003</v>
      </c>
      <c r="O207" s="34">
        <f>INDEX('Revised 2021 Lockdown'!G$5:G$250,MATCH(B207,'Revised 2021 Lockdown'!B$5:B$250,0))</f>
        <v>40926.660000000003</v>
      </c>
      <c r="P207" s="2">
        <f t="shared" si="36"/>
        <v>0</v>
      </c>
      <c r="Q207" s="33">
        <f t="shared" si="31"/>
        <v>763.14530130967898</v>
      </c>
      <c r="R207">
        <v>365</v>
      </c>
      <c r="S207" s="67" t="str">
        <f t="shared" si="32"/>
        <v>-</v>
      </c>
      <c r="T207" s="43">
        <f t="shared" si="37"/>
        <v>40926.660000000003</v>
      </c>
      <c r="U207" s="43">
        <f t="shared" si="38"/>
        <v>40926.660000000003</v>
      </c>
      <c r="V207" s="43">
        <f t="shared" si="39"/>
        <v>22855.038462032309</v>
      </c>
      <c r="X207" s="43">
        <v>22829.877964696763</v>
      </c>
      <c r="Y207" s="2">
        <f t="shared" si="40"/>
        <v>25.160497335546097</v>
      </c>
    </row>
    <row r="208" spans="2:25" x14ac:dyDescent="0.35">
      <c r="B208">
        <v>834</v>
      </c>
      <c r="C208" s="7">
        <v>8</v>
      </c>
      <c r="D208" s="12" t="s">
        <v>163</v>
      </c>
      <c r="E208" s="40">
        <v>85.160000000000011</v>
      </c>
      <c r="F208" s="40">
        <f>INDEX('Revised 2021 Lockdown'!H$5:H$250,MATCH(B208,'Revised 2021 Lockdown'!B$5:B$250,0))</f>
        <v>85.160000000000011</v>
      </c>
      <c r="G208" s="40">
        <f t="shared" si="33"/>
        <v>0</v>
      </c>
      <c r="H208" s="2">
        <v>62873.19</v>
      </c>
      <c r="I208" s="2">
        <f>INDEX('Revised 2021 Lockdown'!E$5:E$250,MATCH(B208,'Revised 2021 Lockdown'!B$5:B$250,0))</f>
        <v>62873.19</v>
      </c>
      <c r="J208" s="2">
        <f t="shared" si="34"/>
        <v>0</v>
      </c>
      <c r="K208" s="2">
        <v>5392.8</v>
      </c>
      <c r="L208" s="2">
        <f>INDEX('Revised 2021 Lockdown'!F$5:F$250,MATCH(B208,'Revised 2021 Lockdown'!B$5:B$250,0))</f>
        <v>5392.8</v>
      </c>
      <c r="M208" s="2">
        <f t="shared" si="35"/>
        <v>0</v>
      </c>
      <c r="N208" s="2">
        <v>57480.39</v>
      </c>
      <c r="O208" s="34">
        <f>INDEX('Revised 2021 Lockdown'!G$5:G$250,MATCH(B208,'Revised 2021 Lockdown'!B$5:B$250,0))</f>
        <v>57480.39</v>
      </c>
      <c r="P208" s="2">
        <f t="shared" si="36"/>
        <v>0</v>
      </c>
      <c r="Q208" s="33">
        <f t="shared" si="31"/>
        <v>674.96935180836067</v>
      </c>
      <c r="R208">
        <v>365</v>
      </c>
      <c r="S208" s="67" t="str">
        <f t="shared" si="32"/>
        <v>-</v>
      </c>
      <c r="T208" s="43">
        <f t="shared" si="37"/>
        <v>57480.390000000007</v>
      </c>
      <c r="U208" s="43">
        <f t="shared" si="38"/>
        <v>57480.390000000007</v>
      </c>
      <c r="V208" s="43">
        <f t="shared" si="39"/>
        <v>32099.285020146217</v>
      </c>
      <c r="X208" s="43">
        <v>32063.947780326471</v>
      </c>
      <c r="Y208" s="2">
        <f t="shared" si="40"/>
        <v>35.337239819746173</v>
      </c>
    </row>
    <row r="209" spans="2:25" x14ac:dyDescent="0.35">
      <c r="B209">
        <v>837</v>
      </c>
      <c r="C209" s="7">
        <v>8</v>
      </c>
      <c r="D209" s="12" t="s">
        <v>164</v>
      </c>
      <c r="E209" s="40">
        <v>188.92000000000004</v>
      </c>
      <c r="F209" s="40">
        <f>INDEX('Revised 2021 Lockdown'!H$5:H$250,MATCH(B209,'Revised 2021 Lockdown'!B$5:B$250,0))</f>
        <v>188.92000000000004</v>
      </c>
      <c r="G209" s="40">
        <f t="shared" si="33"/>
        <v>0</v>
      </c>
      <c r="H209" s="2">
        <v>140220.71</v>
      </c>
      <c r="I209" s="2">
        <f>INDEX('Revised 2021 Lockdown'!E$5:E$250,MATCH(B209,'Revised 2021 Lockdown'!B$5:B$250,0))</f>
        <v>140220.71</v>
      </c>
      <c r="J209" s="2">
        <f t="shared" si="34"/>
        <v>0</v>
      </c>
      <c r="K209" s="2">
        <v>0</v>
      </c>
      <c r="L209" s="2">
        <f>INDEX('Revised 2021 Lockdown'!F$5:F$250,MATCH(B209,'Revised 2021 Lockdown'!B$5:B$250,0))</f>
        <v>0</v>
      </c>
      <c r="M209" s="2">
        <f t="shared" si="35"/>
        <v>0</v>
      </c>
      <c r="N209" s="2">
        <v>140220.71</v>
      </c>
      <c r="O209" s="34">
        <f>INDEX('Revised 2021 Lockdown'!G$5:G$250,MATCH(B209,'Revised 2021 Lockdown'!B$5:B$250,0))</f>
        <v>140220.71</v>
      </c>
      <c r="P209" s="2">
        <f t="shared" si="36"/>
        <v>0</v>
      </c>
      <c r="Q209" s="33">
        <f t="shared" si="31"/>
        <v>742.22268685157712</v>
      </c>
      <c r="R209">
        <v>365</v>
      </c>
      <c r="S209" s="67" t="str">
        <f t="shared" si="32"/>
        <v>-</v>
      </c>
      <c r="T209" s="43">
        <f t="shared" si="37"/>
        <v>140220.71</v>
      </c>
      <c r="U209" s="43">
        <f t="shared" si="38"/>
        <v>140220.71</v>
      </c>
      <c r="V209" s="43">
        <f t="shared" si="39"/>
        <v>78304.697237044951</v>
      </c>
      <c r="X209" s="43">
        <v>78218.493701248386</v>
      </c>
      <c r="Y209" s="2">
        <f t="shared" si="40"/>
        <v>86.20353579656512</v>
      </c>
    </row>
    <row r="210" spans="2:25" x14ac:dyDescent="0.35">
      <c r="B210">
        <v>847</v>
      </c>
      <c r="C210" s="7">
        <v>8</v>
      </c>
      <c r="D210" s="12" t="s">
        <v>166</v>
      </c>
      <c r="E210" s="40">
        <v>76.415949532044607</v>
      </c>
      <c r="F210" s="40">
        <f>INDEX('Revised 2021 Lockdown'!H$5:H$250,MATCH(B210,'Revised 2021 Lockdown'!B$5:B$250,0))</f>
        <v>76.415949532044607</v>
      </c>
      <c r="G210" s="40">
        <f t="shared" si="33"/>
        <v>0</v>
      </c>
      <c r="H210" s="2">
        <v>121978.52</v>
      </c>
      <c r="I210" s="2">
        <f>INDEX('Revised 2021 Lockdown'!E$5:E$250,MATCH(B210,'Revised 2021 Lockdown'!B$5:B$250,0))</f>
        <v>121978.52</v>
      </c>
      <c r="J210" s="2">
        <f t="shared" si="34"/>
        <v>0</v>
      </c>
      <c r="K210" s="2">
        <v>0</v>
      </c>
      <c r="L210" s="2">
        <f>INDEX('Revised 2021 Lockdown'!F$5:F$250,MATCH(B210,'Revised 2021 Lockdown'!B$5:B$250,0))</f>
        <v>0</v>
      </c>
      <c r="M210" s="2">
        <f t="shared" si="35"/>
        <v>0</v>
      </c>
      <c r="N210" s="2">
        <v>121978.52</v>
      </c>
      <c r="O210" s="34">
        <f>INDEX('Revised 2021 Lockdown'!G$5:G$250,MATCH(B210,'Revised 2021 Lockdown'!B$5:B$250,0))</f>
        <v>121978.52</v>
      </c>
      <c r="P210" s="2">
        <f t="shared" si="36"/>
        <v>0</v>
      </c>
      <c r="Q210" s="33">
        <f t="shared" si="31"/>
        <v>1596.2442493611754</v>
      </c>
      <c r="R210">
        <v>365</v>
      </c>
      <c r="S210" s="67" t="str">
        <f t="shared" si="32"/>
        <v>-</v>
      </c>
      <c r="T210" s="43">
        <f t="shared" si="37"/>
        <v>121978.52000000002</v>
      </c>
      <c r="U210" s="43">
        <f t="shared" si="38"/>
        <v>121978.52000000002</v>
      </c>
      <c r="V210" s="43">
        <f t="shared" si="39"/>
        <v>68117.548955663064</v>
      </c>
      <c r="X210" s="43">
        <v>68042.560177505904</v>
      </c>
      <c r="Y210" s="2">
        <f t="shared" si="40"/>
        <v>74.988778157159686</v>
      </c>
    </row>
    <row r="211" spans="2:25" x14ac:dyDescent="0.35">
      <c r="B211">
        <v>866</v>
      </c>
      <c r="C211" s="7">
        <v>8</v>
      </c>
      <c r="D211" s="12" t="s">
        <v>167</v>
      </c>
      <c r="E211" s="40">
        <v>76.755675535871106</v>
      </c>
      <c r="F211" s="40">
        <f>INDEX('Revised 2021 Lockdown'!H$5:H$250,MATCH(B211,'Revised 2021 Lockdown'!B$5:B$250,0))</f>
        <v>76.755675535871106</v>
      </c>
      <c r="G211" s="40">
        <f t="shared" si="33"/>
        <v>0</v>
      </c>
      <c r="H211" s="2">
        <v>54931.66</v>
      </c>
      <c r="I211" s="2">
        <f>INDEX('Revised 2021 Lockdown'!E$5:E$250,MATCH(B211,'Revised 2021 Lockdown'!B$5:B$250,0))</f>
        <v>54931.66</v>
      </c>
      <c r="J211" s="2">
        <f t="shared" si="34"/>
        <v>0</v>
      </c>
      <c r="K211" s="2">
        <v>0</v>
      </c>
      <c r="L211" s="2">
        <f>INDEX('Revised 2021 Lockdown'!F$5:F$250,MATCH(B211,'Revised 2021 Lockdown'!B$5:B$250,0))</f>
        <v>0</v>
      </c>
      <c r="M211" s="2">
        <f t="shared" si="35"/>
        <v>0</v>
      </c>
      <c r="N211" s="2">
        <v>54931.66</v>
      </c>
      <c r="O211" s="34">
        <f>INDEX('Revised 2021 Lockdown'!G$5:G$250,MATCH(B211,'Revised 2021 Lockdown'!B$5:B$250,0))</f>
        <v>54931.66</v>
      </c>
      <c r="P211" s="2">
        <f t="shared" si="36"/>
        <v>0</v>
      </c>
      <c r="Q211" s="33">
        <f t="shared" si="31"/>
        <v>715.66903185326225</v>
      </c>
      <c r="R211">
        <v>365</v>
      </c>
      <c r="S211" s="67" t="str">
        <f t="shared" si="32"/>
        <v>-</v>
      </c>
      <c r="T211" s="43">
        <f t="shared" si="37"/>
        <v>54931.66</v>
      </c>
      <c r="U211" s="43">
        <f t="shared" si="38"/>
        <v>54931.66</v>
      </c>
      <c r="V211" s="43">
        <f t="shared" si="39"/>
        <v>30675.975075495575</v>
      </c>
      <c r="X211" s="43">
        <v>30642.20471932512</v>
      </c>
      <c r="Y211" s="2">
        <f t="shared" si="40"/>
        <v>33.770356170454761</v>
      </c>
    </row>
    <row r="212" spans="2:25" x14ac:dyDescent="0.35">
      <c r="B212">
        <v>871</v>
      </c>
      <c r="C212" s="7">
        <v>8</v>
      </c>
      <c r="D212" s="12" t="s">
        <v>290</v>
      </c>
      <c r="E212" s="40">
        <v>16.759038191090269</v>
      </c>
      <c r="F212" s="40">
        <f>INDEX('Revised 2021 Lockdown'!H$5:H$250,MATCH(B212,'Revised 2021 Lockdown'!B$5:B$250,0))</f>
        <v>16.759038191090269</v>
      </c>
      <c r="G212" s="40">
        <f t="shared" si="33"/>
        <v>0</v>
      </c>
      <c r="H212" s="2">
        <v>15368.28</v>
      </c>
      <c r="I212" s="2">
        <f>INDEX('Revised 2021 Lockdown'!E$5:E$250,MATCH(B212,'Revised 2021 Lockdown'!B$5:B$250,0))</f>
        <v>15368.28</v>
      </c>
      <c r="J212" s="2">
        <f t="shared" si="34"/>
        <v>0</v>
      </c>
      <c r="K212" s="2">
        <v>0</v>
      </c>
      <c r="L212" s="2">
        <f>INDEX('Revised 2021 Lockdown'!F$5:F$250,MATCH(B212,'Revised 2021 Lockdown'!B$5:B$250,0))</f>
        <v>0</v>
      </c>
      <c r="M212" s="2">
        <f t="shared" si="35"/>
        <v>0</v>
      </c>
      <c r="N212" s="2">
        <v>15368.28</v>
      </c>
      <c r="O212" s="34">
        <f>INDEX('Revised 2021 Lockdown'!G$5:G$250,MATCH(B212,'Revised 2021 Lockdown'!B$5:B$250,0))</f>
        <v>15368.28</v>
      </c>
      <c r="P212" s="2">
        <f t="shared" si="36"/>
        <v>0</v>
      </c>
      <c r="Q212" s="33">
        <f t="shared" si="31"/>
        <v>917.01443870271464</v>
      </c>
      <c r="R212">
        <v>365</v>
      </c>
      <c r="S212" s="67" t="str">
        <f t="shared" si="32"/>
        <v>-</v>
      </c>
      <c r="T212" s="43">
        <f t="shared" si="37"/>
        <v>15368.28</v>
      </c>
      <c r="U212" s="43">
        <f t="shared" si="38"/>
        <v>15368.28</v>
      </c>
      <c r="V212" s="43">
        <f t="shared" si="39"/>
        <v>8582.2451794327189</v>
      </c>
      <c r="X212" s="43">
        <v>8572.7972164669663</v>
      </c>
      <c r="Y212" s="2">
        <f t="shared" si="40"/>
        <v>9.4479629657525948</v>
      </c>
    </row>
    <row r="213" spans="2:25" x14ac:dyDescent="0.35">
      <c r="B213">
        <v>873</v>
      </c>
      <c r="C213" s="7">
        <v>8</v>
      </c>
      <c r="D213" s="12" t="s">
        <v>168</v>
      </c>
      <c r="E213" s="40">
        <v>142.78</v>
      </c>
      <c r="F213" s="40">
        <f>INDEX('Revised 2021 Lockdown'!H$5:H$250,MATCH(B213,'Revised 2021 Lockdown'!B$5:B$250,0))</f>
        <v>142.78</v>
      </c>
      <c r="G213" s="40">
        <f t="shared" si="33"/>
        <v>0</v>
      </c>
      <c r="H213" s="2">
        <v>113823.89</v>
      </c>
      <c r="I213" s="2">
        <f>INDEX('Revised 2021 Lockdown'!E$5:E$250,MATCH(B213,'Revised 2021 Lockdown'!B$5:B$250,0))</f>
        <v>113823.89</v>
      </c>
      <c r="J213" s="2">
        <f t="shared" si="34"/>
        <v>0</v>
      </c>
      <c r="K213" s="2">
        <v>0</v>
      </c>
      <c r="L213" s="2">
        <f>INDEX('Revised 2021 Lockdown'!F$5:F$250,MATCH(B213,'Revised 2021 Lockdown'!B$5:B$250,0))</f>
        <v>0</v>
      </c>
      <c r="M213" s="2">
        <f t="shared" si="35"/>
        <v>0</v>
      </c>
      <c r="N213" s="2">
        <v>113823.89</v>
      </c>
      <c r="O213" s="34">
        <f>INDEX('Revised 2021 Lockdown'!G$5:G$250,MATCH(B213,'Revised 2021 Lockdown'!B$5:B$250,0))</f>
        <v>113823.89</v>
      </c>
      <c r="P213" s="2">
        <f t="shared" si="36"/>
        <v>0</v>
      </c>
      <c r="Q213" s="33">
        <f t="shared" si="31"/>
        <v>797.1977167670542</v>
      </c>
      <c r="R213">
        <v>365</v>
      </c>
      <c r="S213" s="67" t="str">
        <f t="shared" si="32"/>
        <v>-</v>
      </c>
      <c r="T213" s="43">
        <f t="shared" si="37"/>
        <v>113823.89</v>
      </c>
      <c r="U213" s="43">
        <f t="shared" si="38"/>
        <v>113823.89</v>
      </c>
      <c r="V213" s="43">
        <f t="shared" si="39"/>
        <v>63563.686453967523</v>
      </c>
      <c r="X213" s="43">
        <v>63493.710900597995</v>
      </c>
      <c r="Y213" s="2">
        <f t="shared" si="40"/>
        <v>69.975553369527915</v>
      </c>
    </row>
    <row r="214" spans="2:25" x14ac:dyDescent="0.35">
      <c r="B214">
        <v>897</v>
      </c>
      <c r="C214" s="7">
        <v>8</v>
      </c>
      <c r="D214" s="12" t="s">
        <v>291</v>
      </c>
      <c r="E214" s="40">
        <v>86.82479139271689</v>
      </c>
      <c r="F214" s="40">
        <f>INDEX('Revised 2021 Lockdown'!H$5:H$250,MATCH(B214,'Revised 2021 Lockdown'!B$5:B$250,0))</f>
        <v>86.82479139271689</v>
      </c>
      <c r="G214" s="40">
        <f t="shared" si="33"/>
        <v>0</v>
      </c>
      <c r="H214" s="2">
        <v>448500.61</v>
      </c>
      <c r="I214" s="2">
        <f>INDEX('Revised 2021 Lockdown'!E$5:E$250,MATCH(B214,'Revised 2021 Lockdown'!B$5:B$250,0))</f>
        <v>448500.61</v>
      </c>
      <c r="J214" s="2">
        <f t="shared" si="34"/>
        <v>0</v>
      </c>
      <c r="K214" s="2">
        <v>360</v>
      </c>
      <c r="L214" s="2">
        <f>INDEX('Revised 2021 Lockdown'!F$5:F$250,MATCH(B214,'Revised 2021 Lockdown'!B$5:B$250,0))</f>
        <v>360</v>
      </c>
      <c r="M214" s="2">
        <f t="shared" si="35"/>
        <v>0</v>
      </c>
      <c r="N214" s="2">
        <v>448140.61</v>
      </c>
      <c r="O214" s="34">
        <f>INDEX('Revised 2021 Lockdown'!G$5:G$250,MATCH(B214,'Revised 2021 Lockdown'!B$5:B$250,0))</f>
        <v>448140.61</v>
      </c>
      <c r="P214" s="2">
        <f t="shared" si="36"/>
        <v>0</v>
      </c>
      <c r="Q214" s="33">
        <f t="shared" si="31"/>
        <v>5161.4360692560358</v>
      </c>
      <c r="R214">
        <v>273</v>
      </c>
      <c r="S214" s="67">
        <f t="shared" si="32"/>
        <v>45200</v>
      </c>
      <c r="T214" s="43">
        <f t="shared" si="37"/>
        <v>335184.62063013698</v>
      </c>
      <c r="U214" s="43">
        <f t="shared" si="38"/>
        <v>335184.62063013698</v>
      </c>
      <c r="V214" s="43">
        <f t="shared" si="39"/>
        <v>187180.12650882063</v>
      </c>
      <c r="X214" s="43">
        <v>186974.06494029093</v>
      </c>
      <c r="Y214" s="2">
        <f t="shared" si="40"/>
        <v>206.06156852969434</v>
      </c>
    </row>
    <row r="215" spans="2:25" x14ac:dyDescent="0.35">
      <c r="B215">
        <v>905</v>
      </c>
      <c r="C215" s="7">
        <v>8</v>
      </c>
      <c r="D215" s="12" t="s">
        <v>169</v>
      </c>
      <c r="E215" s="40">
        <v>79.048259195566615</v>
      </c>
      <c r="F215" s="40">
        <f>INDEX('Revised 2021 Lockdown'!H$5:H$250,MATCH(B215,'Revised 2021 Lockdown'!B$5:B$250,0))</f>
        <v>79.048259195566615</v>
      </c>
      <c r="G215" s="40">
        <f t="shared" si="33"/>
        <v>0</v>
      </c>
      <c r="H215" s="2">
        <v>77554.509999999995</v>
      </c>
      <c r="I215" s="2">
        <f>INDEX('Revised 2021 Lockdown'!E$5:E$250,MATCH(B215,'Revised 2021 Lockdown'!B$5:B$250,0))</f>
        <v>77554.509999999995</v>
      </c>
      <c r="J215" s="2">
        <f t="shared" si="34"/>
        <v>0</v>
      </c>
      <c r="K215" s="2">
        <v>0</v>
      </c>
      <c r="L215" s="2">
        <f>INDEX('Revised 2021 Lockdown'!F$5:F$250,MATCH(B215,'Revised 2021 Lockdown'!B$5:B$250,0))</f>
        <v>0</v>
      </c>
      <c r="M215" s="2">
        <f t="shared" si="35"/>
        <v>0</v>
      </c>
      <c r="N215" s="2">
        <v>77554.509999999995</v>
      </c>
      <c r="O215" s="34">
        <f>INDEX('Revised 2021 Lockdown'!G$5:G$250,MATCH(B215,'Revised 2021 Lockdown'!B$5:B$250,0))</f>
        <v>77554.509999999995</v>
      </c>
      <c r="P215" s="2">
        <f t="shared" si="36"/>
        <v>0</v>
      </c>
      <c r="Q215" s="33">
        <f t="shared" si="31"/>
        <v>981.10332585729611</v>
      </c>
      <c r="R215">
        <v>365</v>
      </c>
      <c r="S215" s="67" t="str">
        <f t="shared" si="32"/>
        <v>-</v>
      </c>
      <c r="T215" s="43">
        <f t="shared" si="37"/>
        <v>77554.509999999995</v>
      </c>
      <c r="U215" s="43">
        <f t="shared" si="38"/>
        <v>77554.509999999995</v>
      </c>
      <c r="V215" s="43">
        <f t="shared" si="39"/>
        <v>43309.454251924515</v>
      </c>
      <c r="X215" s="43">
        <v>43261.776038207237</v>
      </c>
      <c r="Y215" s="2">
        <f t="shared" si="40"/>
        <v>47.678213717277686</v>
      </c>
    </row>
    <row r="216" spans="2:25" x14ac:dyDescent="0.35">
      <c r="B216">
        <v>907</v>
      </c>
      <c r="C216" s="7">
        <v>8</v>
      </c>
      <c r="D216" s="12" t="s">
        <v>292</v>
      </c>
      <c r="E216" s="40">
        <v>11.362803380870103</v>
      </c>
      <c r="F216" s="40">
        <f>INDEX('Revised 2021 Lockdown'!H$5:H$250,MATCH(B216,'Revised 2021 Lockdown'!B$5:B$250,0))</f>
        <v>11.362803380870103</v>
      </c>
      <c r="G216" s="40">
        <f t="shared" si="33"/>
        <v>0</v>
      </c>
      <c r="H216" s="2">
        <v>17305.330000000002</v>
      </c>
      <c r="I216" s="2">
        <f>INDEX('Revised 2021 Lockdown'!E$5:E$250,MATCH(B216,'Revised 2021 Lockdown'!B$5:B$250,0))</f>
        <v>17305.330000000002</v>
      </c>
      <c r="J216" s="2">
        <f t="shared" si="34"/>
        <v>0</v>
      </c>
      <c r="K216" s="2">
        <v>0</v>
      </c>
      <c r="L216" s="2">
        <f>INDEX('Revised 2021 Lockdown'!F$5:F$250,MATCH(B216,'Revised 2021 Lockdown'!B$5:B$250,0))</f>
        <v>0</v>
      </c>
      <c r="M216" s="2">
        <f t="shared" si="35"/>
        <v>0</v>
      </c>
      <c r="N216" s="2">
        <v>17305.330000000002</v>
      </c>
      <c r="O216" s="34">
        <f>INDEX('Revised 2021 Lockdown'!G$5:G$250,MATCH(B216,'Revised 2021 Lockdown'!B$5:B$250,0))</f>
        <v>17305.330000000002</v>
      </c>
      <c r="P216" s="2">
        <f t="shared" si="36"/>
        <v>0</v>
      </c>
      <c r="Q216" s="33">
        <f t="shared" si="31"/>
        <v>1522.9806782659343</v>
      </c>
      <c r="R216">
        <v>181</v>
      </c>
      <c r="S216" s="67">
        <f t="shared" si="32"/>
        <v>45108</v>
      </c>
      <c r="T216" s="43">
        <f t="shared" si="37"/>
        <v>8581.5472054794536</v>
      </c>
      <c r="U216" s="43">
        <f t="shared" si="38"/>
        <v>8581.5472054794536</v>
      </c>
      <c r="V216" s="43">
        <f t="shared" si="39"/>
        <v>4792.269670795974</v>
      </c>
      <c r="X216" s="43">
        <v>4786.9939899659648</v>
      </c>
      <c r="Y216" s="2">
        <f t="shared" si="40"/>
        <v>5.2756808300091507</v>
      </c>
    </row>
    <row r="217" spans="2:25" x14ac:dyDescent="0.35">
      <c r="B217">
        <v>914</v>
      </c>
      <c r="C217" s="7">
        <v>8</v>
      </c>
      <c r="D217" s="12" t="s">
        <v>170</v>
      </c>
      <c r="E217" s="40">
        <v>98.843227865252302</v>
      </c>
      <c r="F217" s="40">
        <f>INDEX('Revised 2021 Lockdown'!H$5:H$250,MATCH(B217,'Revised 2021 Lockdown'!B$5:B$250,0))</f>
        <v>98.843227865252302</v>
      </c>
      <c r="G217" s="40">
        <f t="shared" si="33"/>
        <v>0</v>
      </c>
      <c r="H217" s="2">
        <v>41204.31</v>
      </c>
      <c r="I217" s="2">
        <f>INDEX('Revised 2021 Lockdown'!E$5:E$250,MATCH(B217,'Revised 2021 Lockdown'!B$5:B$250,0))</f>
        <v>41204.31</v>
      </c>
      <c r="J217" s="2">
        <f t="shared" si="34"/>
        <v>0</v>
      </c>
      <c r="K217" s="2">
        <v>0</v>
      </c>
      <c r="L217" s="2">
        <f>INDEX('Revised 2021 Lockdown'!F$5:F$250,MATCH(B217,'Revised 2021 Lockdown'!B$5:B$250,0))</f>
        <v>0</v>
      </c>
      <c r="M217" s="2">
        <f t="shared" si="35"/>
        <v>0</v>
      </c>
      <c r="N217" s="2">
        <v>41204.31</v>
      </c>
      <c r="O217" s="34">
        <f>INDEX('Revised 2021 Lockdown'!G$5:G$250,MATCH(B217,'Revised 2021 Lockdown'!B$5:B$250,0))</f>
        <v>41204.31</v>
      </c>
      <c r="P217" s="2">
        <f t="shared" si="36"/>
        <v>0</v>
      </c>
      <c r="Q217" s="33">
        <f t="shared" si="31"/>
        <v>416.86528141484445</v>
      </c>
      <c r="R217">
        <v>365</v>
      </c>
      <c r="S217" s="67" t="str">
        <f t="shared" si="32"/>
        <v>-</v>
      </c>
      <c r="T217" s="43">
        <f t="shared" si="37"/>
        <v>41204.31</v>
      </c>
      <c r="U217" s="43">
        <f t="shared" si="38"/>
        <v>41204.31</v>
      </c>
      <c r="V217" s="43">
        <f t="shared" si="39"/>
        <v>23010.089019028241</v>
      </c>
      <c r="X217" s="43">
        <v>22984.757830703369</v>
      </c>
      <c r="Y217" s="2">
        <f t="shared" si="40"/>
        <v>25.331188324871619</v>
      </c>
    </row>
    <row r="218" spans="2:25" x14ac:dyDescent="0.35">
      <c r="B218">
        <v>918</v>
      </c>
      <c r="C218" s="7">
        <v>8</v>
      </c>
      <c r="D218" s="12" t="s">
        <v>171</v>
      </c>
      <c r="E218" s="40">
        <v>55.103015623061204</v>
      </c>
      <c r="F218" s="40">
        <f>INDEX('Revised 2021 Lockdown'!H$5:H$250,MATCH(B218,'Revised 2021 Lockdown'!B$5:B$250,0))</f>
        <v>55.103015623061204</v>
      </c>
      <c r="G218" s="40">
        <f t="shared" si="33"/>
        <v>0</v>
      </c>
      <c r="H218" s="2">
        <v>70824.52</v>
      </c>
      <c r="I218" s="2">
        <f>INDEX('Revised 2021 Lockdown'!E$5:E$250,MATCH(B218,'Revised 2021 Lockdown'!B$5:B$250,0))</f>
        <v>70824.52</v>
      </c>
      <c r="J218" s="2">
        <f t="shared" si="34"/>
        <v>0</v>
      </c>
      <c r="K218" s="2">
        <v>0</v>
      </c>
      <c r="L218" s="2">
        <f>INDEX('Revised 2021 Lockdown'!F$5:F$250,MATCH(B218,'Revised 2021 Lockdown'!B$5:B$250,0))</f>
        <v>0</v>
      </c>
      <c r="M218" s="2">
        <f t="shared" si="35"/>
        <v>0</v>
      </c>
      <c r="N218" s="2">
        <v>70824.52</v>
      </c>
      <c r="O218" s="34">
        <f>INDEX('Revised 2021 Lockdown'!G$5:G$250,MATCH(B218,'Revised 2021 Lockdown'!B$5:B$250,0))</f>
        <v>70824.52</v>
      </c>
      <c r="P218" s="2">
        <f t="shared" si="36"/>
        <v>0</v>
      </c>
      <c r="Q218" s="33">
        <f t="shared" si="31"/>
        <v>1285.3111431229761</v>
      </c>
      <c r="R218">
        <v>365</v>
      </c>
      <c r="S218" s="67" t="str">
        <f t="shared" si="32"/>
        <v>-</v>
      </c>
      <c r="T218" s="43">
        <f t="shared" si="37"/>
        <v>70824.52</v>
      </c>
      <c r="U218" s="43">
        <f t="shared" si="38"/>
        <v>70824.52</v>
      </c>
      <c r="V218" s="43">
        <f t="shared" si="39"/>
        <v>39551.166126309268</v>
      </c>
      <c r="X218" s="43">
        <v>39507.625310939744</v>
      </c>
      <c r="Y218" s="2">
        <f t="shared" si="40"/>
        <v>43.540815369524353</v>
      </c>
    </row>
    <row r="219" spans="2:25" x14ac:dyDescent="0.35">
      <c r="B219">
        <v>922</v>
      </c>
      <c r="C219" s="7">
        <v>8</v>
      </c>
      <c r="D219" s="12" t="s">
        <v>172</v>
      </c>
      <c r="E219" s="40">
        <v>91.800000000000011</v>
      </c>
      <c r="F219" s="40">
        <f>INDEX('Revised 2021 Lockdown'!H$5:H$250,MATCH(B219,'Revised 2021 Lockdown'!B$5:B$250,0))</f>
        <v>91.800000000000011</v>
      </c>
      <c r="G219" s="40">
        <f t="shared" si="33"/>
        <v>0</v>
      </c>
      <c r="H219" s="2">
        <v>136007.13</v>
      </c>
      <c r="I219" s="2">
        <f>INDEX('Revised 2021 Lockdown'!E$5:E$250,MATCH(B219,'Revised 2021 Lockdown'!B$5:B$250,0))</f>
        <v>136007.13</v>
      </c>
      <c r="J219" s="2">
        <f t="shared" si="34"/>
        <v>0</v>
      </c>
      <c r="K219" s="2">
        <v>3615.62</v>
      </c>
      <c r="L219" s="2">
        <f>INDEX('Revised 2021 Lockdown'!F$5:F$250,MATCH(B219,'Revised 2021 Lockdown'!B$5:B$250,0))</f>
        <v>3615.62</v>
      </c>
      <c r="M219" s="2">
        <f t="shared" si="35"/>
        <v>0</v>
      </c>
      <c r="N219" s="2">
        <v>132391.51</v>
      </c>
      <c r="O219" s="34">
        <f>INDEX('Revised 2021 Lockdown'!G$5:G$250,MATCH(B219,'Revised 2021 Lockdown'!B$5:B$250,0))</f>
        <v>132391.51</v>
      </c>
      <c r="P219" s="2">
        <f t="shared" si="36"/>
        <v>0</v>
      </c>
      <c r="Q219" s="33">
        <f t="shared" si="31"/>
        <v>1442.173311546841</v>
      </c>
      <c r="R219">
        <v>365</v>
      </c>
      <c r="S219" s="67" t="str">
        <f t="shared" si="32"/>
        <v>-</v>
      </c>
      <c r="T219" s="43">
        <f t="shared" si="37"/>
        <v>132391.51</v>
      </c>
      <c r="U219" s="43">
        <f t="shared" si="38"/>
        <v>132391.51</v>
      </c>
      <c r="V219" s="43">
        <f t="shared" si="39"/>
        <v>73932.567502369726</v>
      </c>
      <c r="X219" s="43">
        <v>73851.177126643888</v>
      </c>
      <c r="Y219" s="2">
        <f t="shared" si="40"/>
        <v>81.390375725837657</v>
      </c>
    </row>
    <row r="220" spans="2:25" x14ac:dyDescent="0.35">
      <c r="B220">
        <v>924</v>
      </c>
      <c r="C220" s="7">
        <v>8</v>
      </c>
      <c r="D220" s="12" t="s">
        <v>173</v>
      </c>
      <c r="E220" s="40">
        <v>67.808296932327536</v>
      </c>
      <c r="F220" s="40">
        <f>INDEX('Revised 2021 Lockdown'!H$5:H$250,MATCH(B220,'Revised 2021 Lockdown'!B$5:B$250,0))</f>
        <v>67.808296932327536</v>
      </c>
      <c r="G220" s="40">
        <f t="shared" si="33"/>
        <v>0</v>
      </c>
      <c r="H220" s="2">
        <v>78982.66</v>
      </c>
      <c r="I220" s="2">
        <f>INDEX('Revised 2021 Lockdown'!E$5:E$250,MATCH(B220,'Revised 2021 Lockdown'!B$5:B$250,0))</f>
        <v>78799.27</v>
      </c>
      <c r="J220" s="2">
        <f t="shared" si="34"/>
        <v>-183.38999999999942</v>
      </c>
      <c r="K220" s="2">
        <v>0</v>
      </c>
      <c r="L220" s="2">
        <f>INDEX('Revised 2021 Lockdown'!F$5:F$250,MATCH(B220,'Revised 2021 Lockdown'!B$5:B$250,0))</f>
        <v>0</v>
      </c>
      <c r="M220" s="2">
        <f t="shared" si="35"/>
        <v>0</v>
      </c>
      <c r="N220" s="2">
        <v>78982.66</v>
      </c>
      <c r="O220" s="34">
        <f>INDEX('Revised 2021 Lockdown'!G$5:G$250,MATCH(B220,'Revised 2021 Lockdown'!B$5:B$250,0))</f>
        <v>78799.27</v>
      </c>
      <c r="P220" s="2">
        <f t="shared" si="36"/>
        <v>-183.38999999999942</v>
      </c>
      <c r="Q220" s="33">
        <f t="shared" si="31"/>
        <v>1164.7934481944658</v>
      </c>
      <c r="R220">
        <v>365</v>
      </c>
      <c r="S220" s="67" t="str">
        <f t="shared" si="32"/>
        <v>-</v>
      </c>
      <c r="T220" s="43">
        <f t="shared" si="37"/>
        <v>78982.66</v>
      </c>
      <c r="U220" s="43">
        <f t="shared" si="38"/>
        <v>78799.27</v>
      </c>
      <c r="V220" s="43">
        <f t="shared" si="39"/>
        <v>44004.576640998035</v>
      </c>
      <c r="X220" s="43">
        <v>44058.432550497309</v>
      </c>
      <c r="Y220" s="2">
        <f t="shared" si="40"/>
        <v>-53.855909499274276</v>
      </c>
    </row>
    <row r="221" spans="2:25" x14ac:dyDescent="0.35">
      <c r="B221">
        <v>929</v>
      </c>
      <c r="C221" s="7">
        <v>8</v>
      </c>
      <c r="D221" s="12" t="s">
        <v>174</v>
      </c>
      <c r="E221" s="40">
        <v>61.780307802862083</v>
      </c>
      <c r="F221" s="40">
        <f>INDEX('Revised 2021 Lockdown'!H$5:H$250,MATCH(B221,'Revised 2021 Lockdown'!B$5:B$250,0))</f>
        <v>61.780307802862083</v>
      </c>
      <c r="G221" s="40">
        <f t="shared" si="33"/>
        <v>0</v>
      </c>
      <c r="H221" s="2">
        <v>117336.62</v>
      </c>
      <c r="I221" s="2">
        <f>INDEX('Revised 2021 Lockdown'!E$5:E$250,MATCH(B221,'Revised 2021 Lockdown'!B$5:B$250,0))</f>
        <v>117336.62</v>
      </c>
      <c r="J221" s="2">
        <f t="shared" si="34"/>
        <v>0</v>
      </c>
      <c r="K221" s="2">
        <v>0</v>
      </c>
      <c r="L221" s="2">
        <f>INDEX('Revised 2021 Lockdown'!F$5:F$250,MATCH(B221,'Revised 2021 Lockdown'!B$5:B$250,0))</f>
        <v>0</v>
      </c>
      <c r="M221" s="2">
        <f t="shared" si="35"/>
        <v>0</v>
      </c>
      <c r="N221" s="2">
        <v>117336.62</v>
      </c>
      <c r="O221" s="34">
        <f>INDEX('Revised 2021 Lockdown'!G$5:G$250,MATCH(B221,'Revised 2021 Lockdown'!B$5:B$250,0))</f>
        <v>117336.62</v>
      </c>
      <c r="P221" s="2">
        <f t="shared" si="36"/>
        <v>0</v>
      </c>
      <c r="Q221" s="33">
        <f t="shared" si="31"/>
        <v>1899.2559955255542</v>
      </c>
      <c r="R221">
        <v>365</v>
      </c>
      <c r="S221" s="67" t="str">
        <f t="shared" si="32"/>
        <v>-</v>
      </c>
      <c r="T221" s="43">
        <f t="shared" si="37"/>
        <v>117336.62</v>
      </c>
      <c r="U221" s="43">
        <f t="shared" si="38"/>
        <v>117336.62</v>
      </c>
      <c r="V221" s="43">
        <f t="shared" si="39"/>
        <v>65525.331485756942</v>
      </c>
      <c r="X221" s="43">
        <v>65453.196410115001</v>
      </c>
      <c r="Y221" s="2">
        <f t="shared" si="40"/>
        <v>72.135075641941512</v>
      </c>
    </row>
    <row r="222" spans="2:25" x14ac:dyDescent="0.35">
      <c r="B222">
        <v>955</v>
      </c>
      <c r="C222" s="7">
        <v>8</v>
      </c>
      <c r="D222" s="12" t="s">
        <v>175</v>
      </c>
      <c r="E222" s="40">
        <v>49.769591724621257</v>
      </c>
      <c r="F222" s="40">
        <f>INDEX('Revised 2021 Lockdown'!H$5:H$250,MATCH(B222,'Revised 2021 Lockdown'!B$5:B$250,0))</f>
        <v>49.769591724621257</v>
      </c>
      <c r="G222" s="40">
        <f t="shared" si="33"/>
        <v>0</v>
      </c>
      <c r="H222" s="2">
        <v>32617.75</v>
      </c>
      <c r="I222" s="2">
        <f>INDEX('Revised 2021 Lockdown'!E$5:E$250,MATCH(B222,'Revised 2021 Lockdown'!B$5:B$250,0))</f>
        <v>32617.75</v>
      </c>
      <c r="J222" s="2">
        <f t="shared" si="34"/>
        <v>0</v>
      </c>
      <c r="K222" s="2">
        <v>0</v>
      </c>
      <c r="L222" s="2">
        <f>INDEX('Revised 2021 Lockdown'!F$5:F$250,MATCH(B222,'Revised 2021 Lockdown'!B$5:B$250,0))</f>
        <v>0</v>
      </c>
      <c r="M222" s="2">
        <f t="shared" si="35"/>
        <v>0</v>
      </c>
      <c r="N222" s="2">
        <v>32617.75</v>
      </c>
      <c r="O222" s="34">
        <f>INDEX('Revised 2021 Lockdown'!G$5:G$250,MATCH(B222,'Revised 2021 Lockdown'!B$5:B$250,0))</f>
        <v>32617.75</v>
      </c>
      <c r="P222" s="2">
        <f t="shared" si="36"/>
        <v>0</v>
      </c>
      <c r="Q222" s="33">
        <f t="shared" si="31"/>
        <v>655.37507682354249</v>
      </c>
      <c r="R222">
        <v>365</v>
      </c>
      <c r="S222" s="67" t="str">
        <f t="shared" si="32"/>
        <v>-</v>
      </c>
      <c r="T222" s="43">
        <f t="shared" si="37"/>
        <v>32617.75</v>
      </c>
      <c r="U222" s="43">
        <f t="shared" si="38"/>
        <v>32617.75</v>
      </c>
      <c r="V222" s="43">
        <f t="shared" si="39"/>
        <v>18215.020008839085</v>
      </c>
      <c r="X222" s="43">
        <v>18194.967583061694</v>
      </c>
      <c r="Y222" s="2">
        <f t="shared" si="40"/>
        <v>20.052425777390454</v>
      </c>
    </row>
    <row r="223" spans="2:25" x14ac:dyDescent="0.35">
      <c r="B223">
        <v>973</v>
      </c>
      <c r="C223" s="7">
        <v>8</v>
      </c>
      <c r="D223" s="12" t="s">
        <v>176</v>
      </c>
      <c r="E223" s="40">
        <v>11.654859385148486</v>
      </c>
      <c r="F223" s="40">
        <f>INDEX('Revised 2021 Lockdown'!H$5:H$250,MATCH(B223,'Revised 2021 Lockdown'!B$5:B$250,0))</f>
        <v>11.654859385148486</v>
      </c>
      <c r="G223" s="40">
        <f t="shared" si="33"/>
        <v>0</v>
      </c>
      <c r="H223" s="2">
        <v>12995.83</v>
      </c>
      <c r="I223" s="2">
        <f>INDEX('Revised 2021 Lockdown'!E$5:E$250,MATCH(B223,'Revised 2021 Lockdown'!B$5:B$250,0))</f>
        <v>12995.83</v>
      </c>
      <c r="J223" s="2">
        <f t="shared" si="34"/>
        <v>0</v>
      </c>
      <c r="K223" s="2">
        <v>0</v>
      </c>
      <c r="L223" s="2">
        <f>INDEX('Revised 2021 Lockdown'!F$5:F$250,MATCH(B223,'Revised 2021 Lockdown'!B$5:B$250,0))</f>
        <v>0</v>
      </c>
      <c r="M223" s="2">
        <f t="shared" si="35"/>
        <v>0</v>
      </c>
      <c r="N223" s="2">
        <v>12995.83</v>
      </c>
      <c r="O223" s="34">
        <f>INDEX('Revised 2021 Lockdown'!G$5:G$250,MATCH(B223,'Revised 2021 Lockdown'!B$5:B$250,0))</f>
        <v>12995.83</v>
      </c>
      <c r="P223" s="2">
        <f t="shared" si="36"/>
        <v>0</v>
      </c>
      <c r="Q223" s="33">
        <f t="shared" si="31"/>
        <v>1115.056781942842</v>
      </c>
      <c r="R223">
        <v>365</v>
      </c>
      <c r="S223" s="67" t="str">
        <f t="shared" si="32"/>
        <v>-</v>
      </c>
      <c r="T223" s="43">
        <f t="shared" si="37"/>
        <v>12995.83</v>
      </c>
      <c r="U223" s="43">
        <f t="shared" si="38"/>
        <v>12995.83</v>
      </c>
      <c r="V223" s="43">
        <f t="shared" si="39"/>
        <v>7257.3768417953806</v>
      </c>
      <c r="X223" s="43">
        <v>7249.387390760573</v>
      </c>
      <c r="Y223" s="2">
        <f t="shared" si="40"/>
        <v>7.9894510348076437</v>
      </c>
    </row>
    <row r="224" spans="2:25" x14ac:dyDescent="0.35">
      <c r="B224">
        <v>974</v>
      </c>
      <c r="C224" s="7">
        <v>8</v>
      </c>
      <c r="D224" s="12" t="s">
        <v>177</v>
      </c>
      <c r="E224" s="40">
        <v>11.780000000000001</v>
      </c>
      <c r="F224" s="40">
        <f>INDEX('Revised 2021 Lockdown'!H$5:H$250,MATCH(B224,'Revised 2021 Lockdown'!B$5:B$250,0))</f>
        <v>11.780000000000001</v>
      </c>
      <c r="G224" s="40">
        <f t="shared" si="33"/>
        <v>0</v>
      </c>
      <c r="H224" s="2">
        <v>37302.31</v>
      </c>
      <c r="I224" s="2">
        <f>INDEX('Revised 2021 Lockdown'!E$5:E$250,MATCH(B224,'Revised 2021 Lockdown'!B$5:B$250,0))</f>
        <v>37302.31</v>
      </c>
      <c r="J224" s="2">
        <f t="shared" si="34"/>
        <v>0</v>
      </c>
      <c r="K224" s="2">
        <v>0</v>
      </c>
      <c r="L224" s="2">
        <f>INDEX('Revised 2021 Lockdown'!F$5:F$250,MATCH(B224,'Revised 2021 Lockdown'!B$5:B$250,0))</f>
        <v>0</v>
      </c>
      <c r="M224" s="2">
        <f t="shared" si="35"/>
        <v>0</v>
      </c>
      <c r="N224" s="2">
        <v>37302.31</v>
      </c>
      <c r="O224" s="34">
        <f>INDEX('Revised 2021 Lockdown'!G$5:G$250,MATCH(B224,'Revised 2021 Lockdown'!B$5:B$250,0))</f>
        <v>37302.31</v>
      </c>
      <c r="P224" s="2">
        <f t="shared" si="36"/>
        <v>0</v>
      </c>
      <c r="Q224" s="33">
        <f t="shared" si="31"/>
        <v>3166.5797962648553</v>
      </c>
      <c r="R224">
        <v>365</v>
      </c>
      <c r="S224" s="67" t="str">
        <f t="shared" si="32"/>
        <v>-</v>
      </c>
      <c r="T224" s="43">
        <f t="shared" si="37"/>
        <v>37302.31</v>
      </c>
      <c r="U224" s="43">
        <f t="shared" si="38"/>
        <v>37302.31</v>
      </c>
      <c r="V224" s="43">
        <f t="shared" si="39"/>
        <v>20831.060481667751</v>
      </c>
      <c r="X224" s="43">
        <v>20808.12812727175</v>
      </c>
      <c r="Y224" s="2">
        <f t="shared" si="40"/>
        <v>22.932354396001756</v>
      </c>
    </row>
    <row r="225" spans="2:25" x14ac:dyDescent="0.35">
      <c r="B225">
        <v>978</v>
      </c>
      <c r="C225" s="7">
        <v>8</v>
      </c>
      <c r="D225" s="12" t="s">
        <v>178</v>
      </c>
      <c r="E225" s="40">
        <v>21.802195774780508</v>
      </c>
      <c r="F225" s="40">
        <f>INDEX('Revised 2021 Lockdown'!H$5:H$250,MATCH(B225,'Revised 2021 Lockdown'!B$5:B$250,0))</f>
        <v>21.802195774780508</v>
      </c>
      <c r="G225" s="40">
        <f t="shared" si="33"/>
        <v>0</v>
      </c>
      <c r="H225" s="2">
        <v>49247.6</v>
      </c>
      <c r="I225" s="2">
        <f>INDEX('Revised 2021 Lockdown'!E$5:E$250,MATCH(B225,'Revised 2021 Lockdown'!B$5:B$250,0))</f>
        <v>49247.6</v>
      </c>
      <c r="J225" s="2">
        <f t="shared" si="34"/>
        <v>0</v>
      </c>
      <c r="K225" s="2">
        <v>0</v>
      </c>
      <c r="L225" s="2">
        <f>INDEX('Revised 2021 Lockdown'!F$5:F$250,MATCH(B225,'Revised 2021 Lockdown'!B$5:B$250,0))</f>
        <v>0</v>
      </c>
      <c r="M225" s="2">
        <f t="shared" si="35"/>
        <v>0</v>
      </c>
      <c r="N225" s="2">
        <v>49247.6</v>
      </c>
      <c r="O225" s="34">
        <f>INDEX('Revised 2021 Lockdown'!G$5:G$250,MATCH(B225,'Revised 2021 Lockdown'!B$5:B$250,0))</f>
        <v>49247.6</v>
      </c>
      <c r="P225" s="2">
        <f t="shared" si="36"/>
        <v>0</v>
      </c>
      <c r="Q225" s="33">
        <f t="shared" si="31"/>
        <v>2258.8367019879124</v>
      </c>
      <c r="R225">
        <v>365</v>
      </c>
      <c r="S225" s="67" t="str">
        <f t="shared" si="32"/>
        <v>-</v>
      </c>
      <c r="T225" s="43">
        <f t="shared" si="37"/>
        <v>49247.6</v>
      </c>
      <c r="U225" s="43">
        <f t="shared" si="38"/>
        <v>49247.6</v>
      </c>
      <c r="V225" s="43">
        <f t="shared" si="39"/>
        <v>27501.774935037021</v>
      </c>
      <c r="X225" s="43">
        <v>27471.498970455938</v>
      </c>
      <c r="Y225" s="2">
        <f t="shared" si="40"/>
        <v>30.275964581083826</v>
      </c>
    </row>
    <row r="226" spans="2:25" x14ac:dyDescent="0.35">
      <c r="B226">
        <v>985</v>
      </c>
      <c r="C226" s="7">
        <v>8</v>
      </c>
      <c r="D226" s="12" t="s">
        <v>179</v>
      </c>
      <c r="E226" s="40">
        <v>125.19264759710784</v>
      </c>
      <c r="F226" s="40">
        <f>INDEX('Revised 2021 Lockdown'!H$5:H$250,MATCH(B226,'Revised 2021 Lockdown'!B$5:B$250,0))</f>
        <v>125.19264759710784</v>
      </c>
      <c r="G226" s="40">
        <f t="shared" si="33"/>
        <v>0</v>
      </c>
      <c r="H226" s="2">
        <v>250917.16</v>
      </c>
      <c r="I226" s="2">
        <f>INDEX('Revised 2021 Lockdown'!E$5:E$250,MATCH(B226,'Revised 2021 Lockdown'!B$5:B$250,0))</f>
        <v>250917.16</v>
      </c>
      <c r="J226" s="2">
        <f t="shared" si="34"/>
        <v>0</v>
      </c>
      <c r="K226" s="2">
        <v>0</v>
      </c>
      <c r="L226" s="2">
        <f>INDEX('Revised 2021 Lockdown'!F$5:F$250,MATCH(B226,'Revised 2021 Lockdown'!B$5:B$250,0))</f>
        <v>0</v>
      </c>
      <c r="M226" s="2">
        <f t="shared" si="35"/>
        <v>0</v>
      </c>
      <c r="N226" s="2">
        <v>250917.16</v>
      </c>
      <c r="O226" s="34">
        <f>INDEX('Revised 2021 Lockdown'!G$5:G$250,MATCH(B226,'Revised 2021 Lockdown'!B$5:B$250,0))</f>
        <v>250917.16</v>
      </c>
      <c r="P226" s="2">
        <f t="shared" si="36"/>
        <v>0</v>
      </c>
      <c r="Q226" s="33">
        <f t="shared" si="31"/>
        <v>2004.2483709386511</v>
      </c>
      <c r="R226">
        <v>365</v>
      </c>
      <c r="S226" s="67" t="str">
        <f t="shared" si="32"/>
        <v>-</v>
      </c>
      <c r="T226" s="43">
        <f t="shared" si="37"/>
        <v>250917.16</v>
      </c>
      <c r="U226" s="43">
        <f t="shared" si="38"/>
        <v>250917.16</v>
      </c>
      <c r="V226" s="43">
        <f t="shared" si="39"/>
        <v>140121.89957802359</v>
      </c>
      <c r="X226" s="43">
        <v>139967.64314625948</v>
      </c>
      <c r="Y226" s="2">
        <f t="shared" si="40"/>
        <v>154.25643176410813</v>
      </c>
    </row>
    <row r="227" spans="2:25" x14ac:dyDescent="0.35">
      <c r="B227">
        <v>100</v>
      </c>
      <c r="C227" s="7">
        <v>9</v>
      </c>
      <c r="D227" s="12" t="s">
        <v>180</v>
      </c>
      <c r="E227" s="40">
        <v>36.052554656926674</v>
      </c>
      <c r="F227" s="40">
        <f>INDEX('Revised 2021 Lockdown'!H$5:H$250,MATCH(B227,'Revised 2021 Lockdown'!B$5:B$250,0))</f>
        <v>36.052554656926674</v>
      </c>
      <c r="G227" s="40">
        <f t="shared" si="33"/>
        <v>0</v>
      </c>
      <c r="H227" s="2">
        <v>31695.24</v>
      </c>
      <c r="I227" s="2">
        <f>INDEX('Revised 2021 Lockdown'!E$5:E$250,MATCH(B227,'Revised 2021 Lockdown'!B$5:B$250,0))</f>
        <v>31695.24</v>
      </c>
      <c r="J227" s="2">
        <f t="shared" si="34"/>
        <v>0</v>
      </c>
      <c r="K227" s="2">
        <v>0</v>
      </c>
      <c r="L227" s="2">
        <f>INDEX('Revised 2021 Lockdown'!F$5:F$250,MATCH(B227,'Revised 2021 Lockdown'!B$5:B$250,0))</f>
        <v>0</v>
      </c>
      <c r="M227" s="2">
        <f t="shared" si="35"/>
        <v>0</v>
      </c>
      <c r="N227" s="2">
        <v>31695.24</v>
      </c>
      <c r="O227" s="34">
        <f>INDEX('Revised 2021 Lockdown'!G$5:G$250,MATCH(B227,'Revised 2021 Lockdown'!B$5:B$250,0))</f>
        <v>31695.24</v>
      </c>
      <c r="P227" s="2">
        <f t="shared" si="36"/>
        <v>0</v>
      </c>
      <c r="Q227" s="33">
        <f t="shared" si="31"/>
        <v>879.13991953162429</v>
      </c>
      <c r="R227">
        <v>365</v>
      </c>
      <c r="S227" s="67" t="str">
        <f t="shared" si="32"/>
        <v>-</v>
      </c>
      <c r="T227" s="43">
        <f t="shared" si="37"/>
        <v>31695.240000000005</v>
      </c>
      <c r="U227" s="43">
        <f t="shared" si="38"/>
        <v>31695.240000000005</v>
      </c>
      <c r="V227" s="43">
        <f t="shared" si="39"/>
        <v>17699.854551124987</v>
      </c>
      <c r="X227" s="43">
        <v>17680.369257148654</v>
      </c>
      <c r="Y227" s="2">
        <f t="shared" si="40"/>
        <v>19.485293976333196</v>
      </c>
    </row>
    <row r="228" spans="2:25" x14ac:dyDescent="0.35">
      <c r="B228">
        <v>159</v>
      </c>
      <c r="C228" s="7">
        <v>9</v>
      </c>
      <c r="D228" s="12" t="s">
        <v>293</v>
      </c>
      <c r="E228" s="40">
        <v>784.37563353629503</v>
      </c>
      <c r="F228" s="40">
        <f>INDEX('Revised 2021 Lockdown'!H$5:H$250,MATCH(B228,'Revised 2021 Lockdown'!B$5:B$250,0))</f>
        <v>784.37563353629503</v>
      </c>
      <c r="G228" s="40">
        <f t="shared" si="33"/>
        <v>0</v>
      </c>
      <c r="H228" s="2">
        <v>330948</v>
      </c>
      <c r="I228" s="2">
        <f>INDEX('Revised 2021 Lockdown'!E$5:E$250,MATCH(B228,'Revised 2021 Lockdown'!B$5:B$250,0))</f>
        <v>330948</v>
      </c>
      <c r="J228" s="2">
        <f t="shared" si="34"/>
        <v>0</v>
      </c>
      <c r="K228" s="2">
        <v>0</v>
      </c>
      <c r="L228" s="2">
        <f>INDEX('Revised 2021 Lockdown'!F$5:F$250,MATCH(B228,'Revised 2021 Lockdown'!B$5:B$250,0))</f>
        <v>0</v>
      </c>
      <c r="M228" s="2">
        <f t="shared" si="35"/>
        <v>0</v>
      </c>
      <c r="N228" s="2">
        <v>330948</v>
      </c>
      <c r="O228" s="34">
        <f>INDEX('Revised 2021 Lockdown'!G$5:G$250,MATCH(B228,'Revised 2021 Lockdown'!B$5:B$250,0))</f>
        <v>330948</v>
      </c>
      <c r="P228" s="2">
        <f t="shared" si="36"/>
        <v>0</v>
      </c>
      <c r="Q228" s="33">
        <f t="shared" si="31"/>
        <v>421.92539626447513</v>
      </c>
      <c r="R228">
        <v>365</v>
      </c>
      <c r="S228" s="67" t="str">
        <f t="shared" si="32"/>
        <v>-</v>
      </c>
      <c r="T228" s="43">
        <f t="shared" si="37"/>
        <v>330948</v>
      </c>
      <c r="U228" s="43">
        <f t="shared" si="38"/>
        <v>330948</v>
      </c>
      <c r="V228" s="43">
        <f t="shared" si="39"/>
        <v>184814.23279917461</v>
      </c>
      <c r="X228" s="43">
        <v>184610.77577941772</v>
      </c>
      <c r="Y228" s="2">
        <f t="shared" si="40"/>
        <v>203.45701975689735</v>
      </c>
    </row>
    <row r="229" spans="2:25" x14ac:dyDescent="0.35">
      <c r="B229">
        <v>173</v>
      </c>
      <c r="C229" s="7">
        <v>9</v>
      </c>
      <c r="D229" s="12" t="s">
        <v>181</v>
      </c>
      <c r="E229" s="40">
        <v>368.71</v>
      </c>
      <c r="F229" s="40">
        <f>INDEX('Revised 2021 Lockdown'!H$5:H$250,MATCH(B229,'Revised 2021 Lockdown'!B$5:B$250,0))</f>
        <v>368.71</v>
      </c>
      <c r="G229" s="40">
        <f t="shared" si="33"/>
        <v>0</v>
      </c>
      <c r="H229" s="2">
        <v>271740.31</v>
      </c>
      <c r="I229" s="2">
        <f>INDEX('Revised 2021 Lockdown'!E$5:E$250,MATCH(B229,'Revised 2021 Lockdown'!B$5:B$250,0))</f>
        <v>271740.31</v>
      </c>
      <c r="J229" s="2">
        <f t="shared" si="34"/>
        <v>0</v>
      </c>
      <c r="K229" s="2">
        <v>0</v>
      </c>
      <c r="L229" s="2">
        <f>INDEX('Revised 2021 Lockdown'!F$5:F$250,MATCH(B229,'Revised 2021 Lockdown'!B$5:B$250,0))</f>
        <v>0</v>
      </c>
      <c r="M229" s="2">
        <f t="shared" si="35"/>
        <v>0</v>
      </c>
      <c r="N229" s="2">
        <v>271740.31</v>
      </c>
      <c r="O229" s="34">
        <f>INDEX('Revised 2021 Lockdown'!G$5:G$250,MATCH(B229,'Revised 2021 Lockdown'!B$5:B$250,0))</f>
        <v>271740.31</v>
      </c>
      <c r="P229" s="2">
        <f t="shared" si="36"/>
        <v>0</v>
      </c>
      <c r="Q229" s="33">
        <f t="shared" si="31"/>
        <v>737.00282064495138</v>
      </c>
      <c r="R229">
        <v>365</v>
      </c>
      <c r="S229" s="67" t="str">
        <f t="shared" si="32"/>
        <v>-</v>
      </c>
      <c r="T229" s="43">
        <f t="shared" si="37"/>
        <v>271740.31</v>
      </c>
      <c r="U229" s="43">
        <f t="shared" si="38"/>
        <v>271740.31</v>
      </c>
      <c r="V229" s="43">
        <f t="shared" si="39"/>
        <v>151750.35628938649</v>
      </c>
      <c r="X229" s="43">
        <v>151583.29840228515</v>
      </c>
      <c r="Y229" s="2">
        <f t="shared" si="40"/>
        <v>167.0578871013422</v>
      </c>
    </row>
    <row r="230" spans="2:25" x14ac:dyDescent="0.35">
      <c r="B230">
        <v>204</v>
      </c>
      <c r="C230" s="7">
        <v>9</v>
      </c>
      <c r="D230" s="12" t="s">
        <v>182</v>
      </c>
      <c r="E230" s="40">
        <v>416.32523027595386</v>
      </c>
      <c r="F230" s="40">
        <f>INDEX('Revised 2021 Lockdown'!H$5:H$250,MATCH(B230,'Revised 2021 Lockdown'!B$5:B$250,0))</f>
        <v>413.27462949729085</v>
      </c>
      <c r="G230" s="40">
        <f t="shared" si="33"/>
        <v>-3.0506007786630107</v>
      </c>
      <c r="H230" s="2">
        <v>512790.99</v>
      </c>
      <c r="I230" s="2">
        <f>INDEX('Revised 2021 Lockdown'!E$5:E$250,MATCH(B230,'Revised 2021 Lockdown'!B$5:B$250,0))</f>
        <v>512295.66</v>
      </c>
      <c r="J230" s="2">
        <f t="shared" si="34"/>
        <v>-495.3300000000163</v>
      </c>
      <c r="K230" s="2">
        <v>0</v>
      </c>
      <c r="L230" s="2">
        <f>INDEX('Revised 2021 Lockdown'!F$5:F$250,MATCH(B230,'Revised 2021 Lockdown'!B$5:B$250,0))</f>
        <v>0</v>
      </c>
      <c r="M230" s="2">
        <f t="shared" si="35"/>
        <v>0</v>
      </c>
      <c r="N230" s="2">
        <v>512790.99</v>
      </c>
      <c r="O230" s="34">
        <f>INDEX('Revised 2021 Lockdown'!G$5:G$250,MATCH(B230,'Revised 2021 Lockdown'!B$5:B$250,0))</f>
        <v>512295.66</v>
      </c>
      <c r="P230" s="2">
        <f t="shared" si="36"/>
        <v>-495.3300000000163</v>
      </c>
      <c r="Q230" s="33">
        <f t="shared" si="31"/>
        <v>1231.7076955919906</v>
      </c>
      <c r="R230">
        <v>365</v>
      </c>
      <c r="S230" s="67" t="str">
        <f t="shared" si="32"/>
        <v>-</v>
      </c>
      <c r="T230" s="43">
        <f t="shared" si="37"/>
        <v>512790.99</v>
      </c>
      <c r="U230" s="43">
        <f t="shared" si="38"/>
        <v>512295.65999999992</v>
      </c>
      <c r="V230" s="43">
        <f t="shared" si="39"/>
        <v>286085.81822294375</v>
      </c>
      <c r="X230" s="43">
        <v>286047.18105743389</v>
      </c>
      <c r="Y230" s="2">
        <f t="shared" si="40"/>
        <v>38.637165509862825</v>
      </c>
    </row>
    <row r="231" spans="2:25" x14ac:dyDescent="0.35">
      <c r="B231">
        <v>218</v>
      </c>
      <c r="C231" s="7">
        <v>9</v>
      </c>
      <c r="D231" s="12" t="s">
        <v>183</v>
      </c>
      <c r="E231" s="40">
        <v>254.33375968949872</v>
      </c>
      <c r="F231" s="40">
        <f>INDEX('Revised 2021 Lockdown'!H$5:H$250,MATCH(B231,'Revised 2021 Lockdown'!B$5:B$250,0))</f>
        <v>254.33375968949872</v>
      </c>
      <c r="G231" s="40">
        <f t="shared" si="33"/>
        <v>0</v>
      </c>
      <c r="H231" s="2">
        <v>234286.85</v>
      </c>
      <c r="I231" s="2">
        <f>INDEX('Revised 2021 Lockdown'!E$5:E$250,MATCH(B231,'Revised 2021 Lockdown'!B$5:B$250,0))</f>
        <v>234286.85</v>
      </c>
      <c r="J231" s="2">
        <f t="shared" si="34"/>
        <v>0</v>
      </c>
      <c r="K231" s="2">
        <v>30</v>
      </c>
      <c r="L231" s="2">
        <f>INDEX('Revised 2021 Lockdown'!F$5:F$250,MATCH(B231,'Revised 2021 Lockdown'!B$5:B$250,0))</f>
        <v>30</v>
      </c>
      <c r="M231" s="2">
        <f t="shared" si="35"/>
        <v>0</v>
      </c>
      <c r="N231" s="2">
        <v>234256.85</v>
      </c>
      <c r="O231" s="34">
        <f>INDEX('Revised 2021 Lockdown'!G$5:G$250,MATCH(B231,'Revised 2021 Lockdown'!B$5:B$250,0))</f>
        <v>234256.85</v>
      </c>
      <c r="P231" s="2">
        <f t="shared" si="36"/>
        <v>0</v>
      </c>
      <c r="Q231" s="33">
        <f t="shared" si="31"/>
        <v>921.06077575383836</v>
      </c>
      <c r="R231">
        <v>365</v>
      </c>
      <c r="S231" s="67" t="str">
        <f t="shared" si="32"/>
        <v>-</v>
      </c>
      <c r="T231" s="43">
        <f t="shared" si="37"/>
        <v>234256.85</v>
      </c>
      <c r="U231" s="43">
        <f t="shared" si="38"/>
        <v>234256.85</v>
      </c>
      <c r="V231" s="43">
        <f t="shared" si="39"/>
        <v>130818.13460332539</v>
      </c>
      <c r="X231" s="43">
        <v>130674.12043627001</v>
      </c>
      <c r="Y231" s="2">
        <f t="shared" si="40"/>
        <v>144.01416705538577</v>
      </c>
    </row>
    <row r="232" spans="2:25" x14ac:dyDescent="0.35">
      <c r="B232">
        <v>230</v>
      </c>
      <c r="C232" s="7">
        <v>9</v>
      </c>
      <c r="D232" s="12" t="s">
        <v>184</v>
      </c>
      <c r="E232" s="40">
        <v>134.06353116317706</v>
      </c>
      <c r="F232" s="40">
        <f>INDEX('Revised 2021 Lockdown'!H$5:H$250,MATCH(B232,'Revised 2021 Lockdown'!B$5:B$250,0))</f>
        <v>134.06353116317706</v>
      </c>
      <c r="G232" s="40">
        <f t="shared" si="33"/>
        <v>0</v>
      </c>
      <c r="H232" s="2">
        <v>139701.37</v>
      </c>
      <c r="I232" s="2">
        <f>INDEX('Revised 2021 Lockdown'!E$5:E$250,MATCH(B232,'Revised 2021 Lockdown'!B$5:B$250,0))</f>
        <v>138926.81</v>
      </c>
      <c r="J232" s="2">
        <f t="shared" si="34"/>
        <v>-774.55999999999767</v>
      </c>
      <c r="K232" s="2">
        <v>3610.4</v>
      </c>
      <c r="L232" s="2">
        <f>INDEX('Revised 2021 Lockdown'!F$5:F$250,MATCH(B232,'Revised 2021 Lockdown'!B$5:B$250,0))</f>
        <v>3610.4</v>
      </c>
      <c r="M232" s="2">
        <f t="shared" si="35"/>
        <v>0</v>
      </c>
      <c r="N232" s="2">
        <v>136090.97</v>
      </c>
      <c r="O232" s="34">
        <f>INDEX('Revised 2021 Lockdown'!G$5:G$250,MATCH(B232,'Revised 2021 Lockdown'!B$5:B$250,0))</f>
        <v>135316.41</v>
      </c>
      <c r="P232" s="2">
        <f t="shared" si="36"/>
        <v>-774.55999999999767</v>
      </c>
      <c r="Q232" s="33">
        <f t="shared" si="31"/>
        <v>1015.1229705739678</v>
      </c>
      <c r="R232">
        <v>365</v>
      </c>
      <c r="S232" s="67" t="str">
        <f t="shared" si="32"/>
        <v>-</v>
      </c>
      <c r="T232" s="43">
        <f t="shared" si="37"/>
        <v>136090.97</v>
      </c>
      <c r="U232" s="43">
        <f t="shared" si="38"/>
        <v>135316.41</v>
      </c>
      <c r="V232" s="43">
        <f t="shared" si="39"/>
        <v>75565.945403170772</v>
      </c>
      <c r="X232" s="43">
        <v>75914.825133475533</v>
      </c>
      <c r="Y232" s="2">
        <f t="shared" si="40"/>
        <v>-348.87973030476132</v>
      </c>
    </row>
    <row r="233" spans="2:25" x14ac:dyDescent="0.35">
      <c r="B233">
        <v>277</v>
      </c>
      <c r="C233" s="7">
        <v>9</v>
      </c>
      <c r="D233" s="12" t="s">
        <v>294</v>
      </c>
      <c r="E233" s="40">
        <v>105.5</v>
      </c>
      <c r="F233" s="40">
        <f>INDEX('Revised 2021 Lockdown'!H$5:H$250,MATCH(B233,'Revised 2021 Lockdown'!B$5:B$250,0))</f>
        <v>105.5</v>
      </c>
      <c r="G233" s="40">
        <f t="shared" si="33"/>
        <v>0</v>
      </c>
      <c r="H233" s="2">
        <v>200558.11</v>
      </c>
      <c r="I233" s="2">
        <f>INDEX('Revised 2021 Lockdown'!E$5:E$250,MATCH(B233,'Revised 2021 Lockdown'!B$5:B$250,0))</f>
        <v>200558.11</v>
      </c>
      <c r="J233" s="2">
        <f t="shared" si="34"/>
        <v>0</v>
      </c>
      <c r="K233" s="2">
        <v>25952.739999999994</v>
      </c>
      <c r="L233" s="2">
        <f>INDEX('Revised 2021 Lockdown'!F$5:F$250,MATCH(B233,'Revised 2021 Lockdown'!B$5:B$250,0))</f>
        <v>25952.739999999994</v>
      </c>
      <c r="M233" s="2">
        <f t="shared" si="35"/>
        <v>0</v>
      </c>
      <c r="N233" s="2">
        <v>174605.37</v>
      </c>
      <c r="O233" s="34">
        <f>INDEX('Revised 2021 Lockdown'!G$5:G$250,MATCH(B233,'Revised 2021 Lockdown'!B$5:B$250,0))</f>
        <v>174605.37</v>
      </c>
      <c r="P233" s="2">
        <f t="shared" si="36"/>
        <v>0</v>
      </c>
      <c r="Q233" s="33">
        <f t="shared" si="31"/>
        <v>1655.0272037914692</v>
      </c>
      <c r="R233">
        <v>365</v>
      </c>
      <c r="S233" s="67" t="str">
        <f t="shared" si="32"/>
        <v>-</v>
      </c>
      <c r="T233" s="43">
        <f t="shared" si="37"/>
        <v>174605.37</v>
      </c>
      <c r="U233" s="43">
        <f t="shared" si="38"/>
        <v>174605.37</v>
      </c>
      <c r="V233" s="43">
        <f t="shared" si="39"/>
        <v>97506.428499842936</v>
      </c>
      <c r="X233" s="43">
        <v>97399.086294379376</v>
      </c>
      <c r="Y233" s="2">
        <f t="shared" si="40"/>
        <v>107.34220546355937</v>
      </c>
    </row>
    <row r="234" spans="2:25" x14ac:dyDescent="0.35">
      <c r="B234">
        <v>279</v>
      </c>
      <c r="C234" s="7">
        <v>9</v>
      </c>
      <c r="D234" s="12" t="s">
        <v>185</v>
      </c>
      <c r="E234" s="40">
        <v>279.98123017774839</v>
      </c>
      <c r="F234" s="40">
        <f>INDEX('Revised 2021 Lockdown'!H$5:H$250,MATCH(B234,'Revised 2021 Lockdown'!B$5:B$250,0))</f>
        <v>279.98123017774839</v>
      </c>
      <c r="G234" s="40">
        <f t="shared" si="33"/>
        <v>0</v>
      </c>
      <c r="H234" s="2">
        <v>181029.69</v>
      </c>
      <c r="I234" s="2">
        <f>INDEX('Revised 2021 Lockdown'!E$5:E$250,MATCH(B234,'Revised 2021 Lockdown'!B$5:B$250,0))</f>
        <v>181029.69</v>
      </c>
      <c r="J234" s="2">
        <f t="shared" si="34"/>
        <v>0</v>
      </c>
      <c r="K234" s="2">
        <v>0</v>
      </c>
      <c r="L234" s="2">
        <f>INDEX('Revised 2021 Lockdown'!F$5:F$250,MATCH(B234,'Revised 2021 Lockdown'!B$5:B$250,0))</f>
        <v>0</v>
      </c>
      <c r="M234" s="2">
        <f t="shared" si="35"/>
        <v>0</v>
      </c>
      <c r="N234" s="2">
        <v>181029.69</v>
      </c>
      <c r="O234" s="34">
        <f>INDEX('Revised 2021 Lockdown'!G$5:G$250,MATCH(B234,'Revised 2021 Lockdown'!B$5:B$250,0))</f>
        <v>181029.69</v>
      </c>
      <c r="P234" s="2">
        <f t="shared" si="36"/>
        <v>0</v>
      </c>
      <c r="Q234" s="33">
        <f t="shared" si="31"/>
        <v>646.57795054715564</v>
      </c>
      <c r="R234">
        <v>365</v>
      </c>
      <c r="S234" s="67" t="str">
        <f t="shared" si="32"/>
        <v>-</v>
      </c>
      <c r="T234" s="43">
        <f t="shared" si="37"/>
        <v>181029.69</v>
      </c>
      <c r="U234" s="43">
        <f t="shared" si="38"/>
        <v>181029.69</v>
      </c>
      <c r="V234" s="43">
        <f t="shared" si="39"/>
        <v>101094.01861084645</v>
      </c>
      <c r="X234" s="43">
        <v>100982.72692388984</v>
      </c>
      <c r="Y234" s="2">
        <f t="shared" si="40"/>
        <v>111.29168695661065</v>
      </c>
    </row>
    <row r="235" spans="2:25" x14ac:dyDescent="0.35">
      <c r="B235">
        <v>331</v>
      </c>
      <c r="C235" s="7">
        <v>9</v>
      </c>
      <c r="D235" s="12" t="s">
        <v>186</v>
      </c>
      <c r="E235" s="40">
        <v>385.99311469332565</v>
      </c>
      <c r="F235" s="40">
        <f>INDEX('Revised 2021 Lockdown'!H$5:H$250,MATCH(B235,'Revised 2021 Lockdown'!B$5:B$250,0))</f>
        <v>385.99311469332565</v>
      </c>
      <c r="G235" s="40">
        <f t="shared" si="33"/>
        <v>0</v>
      </c>
      <c r="H235" s="2">
        <v>199859.20000000001</v>
      </c>
      <c r="I235" s="2">
        <f>INDEX('Revised 2021 Lockdown'!E$5:E$250,MATCH(B235,'Revised 2021 Lockdown'!B$5:B$250,0))</f>
        <v>199859.20000000001</v>
      </c>
      <c r="J235" s="2">
        <f t="shared" si="34"/>
        <v>0</v>
      </c>
      <c r="K235" s="2">
        <v>0</v>
      </c>
      <c r="L235" s="2">
        <f>INDEX('Revised 2021 Lockdown'!F$5:F$250,MATCH(B235,'Revised 2021 Lockdown'!B$5:B$250,0))</f>
        <v>0</v>
      </c>
      <c r="M235" s="2">
        <f t="shared" si="35"/>
        <v>0</v>
      </c>
      <c r="N235" s="2">
        <v>199859.20000000001</v>
      </c>
      <c r="O235" s="34">
        <f>INDEX('Revised 2021 Lockdown'!G$5:G$250,MATCH(B235,'Revised 2021 Lockdown'!B$5:B$250,0))</f>
        <v>199859.20000000001</v>
      </c>
      <c r="P235" s="2">
        <f t="shared" si="36"/>
        <v>0</v>
      </c>
      <c r="Q235" s="33">
        <f t="shared" si="31"/>
        <v>517.77918411521307</v>
      </c>
      <c r="R235">
        <v>365</v>
      </c>
      <c r="S235" s="67" t="str">
        <f t="shared" si="32"/>
        <v>-</v>
      </c>
      <c r="T235" s="43">
        <f t="shared" si="37"/>
        <v>199859.20000000001</v>
      </c>
      <c r="U235" s="43">
        <f t="shared" si="38"/>
        <v>199859.20000000001</v>
      </c>
      <c r="V235" s="43">
        <f t="shared" si="39"/>
        <v>111609.14921938432</v>
      </c>
      <c r="X235" s="43">
        <v>111486.28170786287</v>
      </c>
      <c r="Y235" s="2">
        <f t="shared" si="40"/>
        <v>122.86751152144279</v>
      </c>
    </row>
    <row r="236" spans="2:25" x14ac:dyDescent="0.35">
      <c r="B236">
        <v>369</v>
      </c>
      <c r="C236" s="7">
        <v>9</v>
      </c>
      <c r="D236" s="12" t="s">
        <v>295</v>
      </c>
      <c r="E236" s="40">
        <v>439.63</v>
      </c>
      <c r="F236" s="40">
        <f>INDEX('Revised 2021 Lockdown'!H$5:H$250,MATCH(B236,'Revised 2021 Lockdown'!B$5:B$250,0))</f>
        <v>439.63</v>
      </c>
      <c r="G236" s="40">
        <f t="shared" si="33"/>
        <v>0</v>
      </c>
      <c r="H236" s="2">
        <v>378043.06</v>
      </c>
      <c r="I236" s="2">
        <f>INDEX('Revised 2021 Lockdown'!E$5:E$250,MATCH(B236,'Revised 2021 Lockdown'!B$5:B$250,0))</f>
        <v>378043.06</v>
      </c>
      <c r="J236" s="2">
        <f t="shared" si="34"/>
        <v>0</v>
      </c>
      <c r="K236" s="2">
        <v>0</v>
      </c>
      <c r="L236" s="2">
        <f>INDEX('Revised 2021 Lockdown'!F$5:F$250,MATCH(B236,'Revised 2021 Lockdown'!B$5:B$250,0))</f>
        <v>0</v>
      </c>
      <c r="M236" s="2">
        <f t="shared" si="35"/>
        <v>0</v>
      </c>
      <c r="N236" s="2">
        <v>378043.06</v>
      </c>
      <c r="O236" s="34">
        <f>INDEX('Revised 2021 Lockdown'!G$5:G$250,MATCH(B236,'Revised 2021 Lockdown'!B$5:B$250,0))</f>
        <v>378043.06</v>
      </c>
      <c r="P236" s="2">
        <f t="shared" si="36"/>
        <v>0</v>
      </c>
      <c r="Q236" s="33">
        <f t="shared" si="31"/>
        <v>859.91188044491957</v>
      </c>
      <c r="R236">
        <v>365</v>
      </c>
      <c r="S236" s="67" t="str">
        <f t="shared" si="32"/>
        <v>-</v>
      </c>
      <c r="T236" s="43">
        <f t="shared" si="37"/>
        <v>378043.06</v>
      </c>
      <c r="U236" s="43">
        <f t="shared" si="38"/>
        <v>378043.06</v>
      </c>
      <c r="V236" s="43">
        <f t="shared" si="39"/>
        <v>211113.94569223063</v>
      </c>
      <c r="X236" s="43">
        <v>210881.53602567461</v>
      </c>
      <c r="Y236" s="2">
        <f t="shared" si="40"/>
        <v>232.40966655602097</v>
      </c>
    </row>
    <row r="237" spans="2:25" x14ac:dyDescent="0.35">
      <c r="B237">
        <v>416</v>
      </c>
      <c r="C237" s="7">
        <v>9</v>
      </c>
      <c r="D237" s="12" t="s">
        <v>187</v>
      </c>
      <c r="E237" s="40">
        <v>0</v>
      </c>
      <c r="F237" s="40">
        <f>INDEX('Revised 2021 Lockdown'!H$5:H$250,MATCH(B237,'Revised 2021 Lockdown'!B$5:B$250,0))</f>
        <v>70.177375629497362</v>
      </c>
      <c r="G237" s="40">
        <f t="shared" si="33"/>
        <v>70.177375629497362</v>
      </c>
      <c r="H237" s="2">
        <v>44314.98</v>
      </c>
      <c r="I237" s="2">
        <f>INDEX('Revised 2021 Lockdown'!E$5:E$250,MATCH(B237,'Revised 2021 Lockdown'!B$5:B$250,0))</f>
        <v>53030.52</v>
      </c>
      <c r="J237" s="2">
        <f t="shared" si="34"/>
        <v>8715.5399999999936</v>
      </c>
      <c r="K237" s="2">
        <v>0</v>
      </c>
      <c r="L237" s="2">
        <f>INDEX('Revised 2021 Lockdown'!F$5:F$250,MATCH(B237,'Revised 2021 Lockdown'!B$5:B$250,0))</f>
        <v>0</v>
      </c>
      <c r="M237" s="2">
        <f t="shared" si="35"/>
        <v>0</v>
      </c>
      <c r="N237" s="2">
        <v>44314.98</v>
      </c>
      <c r="O237" s="34">
        <f>INDEX('Revised 2021 Lockdown'!G$5:G$250,MATCH(B237,'Revised 2021 Lockdown'!B$5:B$250,0))</f>
        <v>53030.52</v>
      </c>
      <c r="P237" s="2">
        <f t="shared" si="36"/>
        <v>8715.5399999999936</v>
      </c>
      <c r="Q237" s="33" t="str">
        <f t="shared" si="31"/>
        <v>n.a.</v>
      </c>
      <c r="R237">
        <v>365</v>
      </c>
      <c r="S237" s="67" t="str">
        <f t="shared" si="32"/>
        <v>-</v>
      </c>
      <c r="T237" s="43">
        <f t="shared" si="37"/>
        <v>44314.98</v>
      </c>
      <c r="U237" s="43">
        <f t="shared" si="38"/>
        <v>53030.51999999999</v>
      </c>
      <c r="V237" s="43">
        <f t="shared" si="39"/>
        <v>29614.304569724802</v>
      </c>
      <c r="X237" s="43">
        <v>24719.964575852948</v>
      </c>
      <c r="Y237" s="2">
        <f t="shared" si="40"/>
        <v>4894.3399938718539</v>
      </c>
    </row>
    <row r="238" spans="2:25" x14ac:dyDescent="0.35">
      <c r="B238">
        <v>420</v>
      </c>
      <c r="C238" s="7">
        <v>9</v>
      </c>
      <c r="D238" s="12" t="s">
        <v>188</v>
      </c>
      <c r="E238" s="40">
        <v>404.27215726934816</v>
      </c>
      <c r="F238" s="40">
        <f>INDEX('Revised 2021 Lockdown'!H$5:H$250,MATCH(B238,'Revised 2021 Lockdown'!B$5:B$250,0))</f>
        <v>404.27215726934816</v>
      </c>
      <c r="G238" s="40">
        <f t="shared" si="33"/>
        <v>0</v>
      </c>
      <c r="H238" s="2">
        <v>449520</v>
      </c>
      <c r="I238" s="2">
        <f>INDEX('Revised 2021 Lockdown'!E$5:E$250,MATCH(B238,'Revised 2021 Lockdown'!B$5:B$250,0))</f>
        <v>337429.38</v>
      </c>
      <c r="J238" s="2">
        <f t="shared" si="34"/>
        <v>-112090.62</v>
      </c>
      <c r="K238" s="2">
        <v>81.459999999999994</v>
      </c>
      <c r="L238" s="2">
        <f>INDEX('Revised 2021 Lockdown'!F$5:F$250,MATCH(B238,'Revised 2021 Lockdown'!B$5:B$250,0))</f>
        <v>81.459999999999994</v>
      </c>
      <c r="M238" s="2">
        <f t="shared" si="35"/>
        <v>0</v>
      </c>
      <c r="N238" s="2">
        <v>449438.54</v>
      </c>
      <c r="O238" s="34">
        <f>INDEX('Revised 2021 Lockdown'!G$5:G$250,MATCH(B238,'Revised 2021 Lockdown'!B$5:B$250,0))</f>
        <v>337347.92</v>
      </c>
      <c r="P238" s="2">
        <f t="shared" si="36"/>
        <v>-112090.62</v>
      </c>
      <c r="Q238" s="33">
        <f t="shared" si="31"/>
        <v>1111.7227143113878</v>
      </c>
      <c r="R238">
        <v>365</v>
      </c>
      <c r="S238" s="67" t="str">
        <f t="shared" si="32"/>
        <v>-</v>
      </c>
      <c r="T238" s="43">
        <f t="shared" si="37"/>
        <v>449438.54</v>
      </c>
      <c r="U238" s="43">
        <f t="shared" si="38"/>
        <v>337347.92</v>
      </c>
      <c r="V238" s="43">
        <f t="shared" si="39"/>
        <v>188388.19700133355</v>
      </c>
      <c r="X238" s="43">
        <v>250707.65659429535</v>
      </c>
      <c r="Y238" s="2">
        <f t="shared" si="40"/>
        <v>-62319.459592961794</v>
      </c>
    </row>
    <row r="239" spans="2:25" x14ac:dyDescent="0.35">
      <c r="B239">
        <v>508</v>
      </c>
      <c r="C239" s="7">
        <v>9</v>
      </c>
      <c r="D239" s="12" t="s">
        <v>189</v>
      </c>
      <c r="E239" s="40">
        <v>43.529627469109329</v>
      </c>
      <c r="F239" s="40">
        <f>INDEX('Revised 2021 Lockdown'!H$5:H$250,MATCH(B239,'Revised 2021 Lockdown'!B$5:B$250,0))</f>
        <v>43.529627469109329</v>
      </c>
      <c r="G239" s="40">
        <f t="shared" si="33"/>
        <v>0</v>
      </c>
      <c r="H239" s="2">
        <v>137380.19</v>
      </c>
      <c r="I239" s="2">
        <f>INDEX('Revised 2021 Lockdown'!E$5:E$250,MATCH(B239,'Revised 2021 Lockdown'!B$5:B$250,0))</f>
        <v>137380.19</v>
      </c>
      <c r="J239" s="2">
        <f t="shared" si="34"/>
        <v>0</v>
      </c>
      <c r="K239" s="2">
        <v>0</v>
      </c>
      <c r="L239" s="2">
        <f>INDEX('Revised 2021 Lockdown'!F$5:F$250,MATCH(B239,'Revised 2021 Lockdown'!B$5:B$250,0))</f>
        <v>0</v>
      </c>
      <c r="M239" s="2">
        <f t="shared" si="35"/>
        <v>0</v>
      </c>
      <c r="N239" s="2">
        <v>137380.19</v>
      </c>
      <c r="O239" s="34">
        <f>INDEX('Revised 2021 Lockdown'!G$5:G$250,MATCH(B239,'Revised 2021 Lockdown'!B$5:B$250,0))</f>
        <v>137380.19</v>
      </c>
      <c r="P239" s="2">
        <f t="shared" si="36"/>
        <v>0</v>
      </c>
      <c r="Q239" s="33">
        <f t="shared" si="31"/>
        <v>3156.0157526615967</v>
      </c>
      <c r="R239">
        <v>365</v>
      </c>
      <c r="S239" s="67" t="str">
        <f t="shared" si="32"/>
        <v>-</v>
      </c>
      <c r="T239" s="43">
        <f t="shared" si="37"/>
        <v>137380.19</v>
      </c>
      <c r="U239" s="43">
        <f t="shared" si="38"/>
        <v>137380.19</v>
      </c>
      <c r="V239" s="43">
        <f t="shared" si="39"/>
        <v>76718.440409535164</v>
      </c>
      <c r="X239" s="43">
        <v>76633.983141230055</v>
      </c>
      <c r="Y239" s="2">
        <f t="shared" si="40"/>
        <v>84.4572683051083</v>
      </c>
    </row>
    <row r="240" spans="2:25" x14ac:dyDescent="0.35">
      <c r="B240">
        <v>512</v>
      </c>
      <c r="C240" s="7">
        <v>9</v>
      </c>
      <c r="D240" s="12" t="s">
        <v>190</v>
      </c>
      <c r="E240" s="40">
        <v>193.25540113024249</v>
      </c>
      <c r="F240" s="40">
        <f>INDEX('Revised 2021 Lockdown'!H$5:H$250,MATCH(B240,'Revised 2021 Lockdown'!B$5:B$250,0))</f>
        <v>193.25540113024249</v>
      </c>
      <c r="G240" s="40">
        <f t="shared" si="33"/>
        <v>0</v>
      </c>
      <c r="H240" s="2">
        <v>248859.88</v>
      </c>
      <c r="I240" s="2">
        <f>INDEX('Revised 2021 Lockdown'!E$5:E$250,MATCH(B240,'Revised 2021 Lockdown'!B$5:B$250,0))</f>
        <v>248859.88</v>
      </c>
      <c r="J240" s="2">
        <f t="shared" si="34"/>
        <v>0</v>
      </c>
      <c r="K240" s="2">
        <v>14461.329999999998</v>
      </c>
      <c r="L240" s="2">
        <f>INDEX('Revised 2021 Lockdown'!F$5:F$250,MATCH(B240,'Revised 2021 Lockdown'!B$5:B$250,0))</f>
        <v>14461.329999999998</v>
      </c>
      <c r="M240" s="2">
        <f t="shared" si="35"/>
        <v>0</v>
      </c>
      <c r="N240" s="2">
        <v>234398.55000000002</v>
      </c>
      <c r="O240" s="34">
        <f>INDEX('Revised 2021 Lockdown'!G$5:G$250,MATCH(B240,'Revised 2021 Lockdown'!B$5:B$250,0))</f>
        <v>234398.55000000002</v>
      </c>
      <c r="P240" s="2">
        <f t="shared" si="36"/>
        <v>0</v>
      </c>
      <c r="Q240" s="33">
        <f t="shared" si="31"/>
        <v>1212.895208253608</v>
      </c>
      <c r="R240">
        <v>365</v>
      </c>
      <c r="S240" s="67" t="str">
        <f t="shared" si="32"/>
        <v>-</v>
      </c>
      <c r="T240" s="43">
        <f t="shared" si="37"/>
        <v>234398.55</v>
      </c>
      <c r="U240" s="43">
        <f t="shared" si="38"/>
        <v>234398.55</v>
      </c>
      <c r="V240" s="43">
        <f t="shared" si="39"/>
        <v>130897.26539362367</v>
      </c>
      <c r="X240" s="43">
        <v>130753.16411360887</v>
      </c>
      <c r="Y240" s="2">
        <f t="shared" si="40"/>
        <v>144.10128001480189</v>
      </c>
    </row>
    <row r="241" spans="2:25" x14ac:dyDescent="0.35">
      <c r="B241">
        <v>516</v>
      </c>
      <c r="C241" s="7">
        <v>9</v>
      </c>
      <c r="D241" s="12" t="s">
        <v>191</v>
      </c>
      <c r="E241" s="40">
        <v>306.54123468268568</v>
      </c>
      <c r="F241" s="40">
        <f>INDEX('Revised 2021 Lockdown'!H$5:H$250,MATCH(B241,'Revised 2021 Lockdown'!B$5:B$250,0))</f>
        <v>306.54123468268568</v>
      </c>
      <c r="G241" s="40">
        <f t="shared" si="33"/>
        <v>0</v>
      </c>
      <c r="H241" s="2">
        <v>215671.97</v>
      </c>
      <c r="I241" s="2">
        <f>INDEX('Revised 2021 Lockdown'!E$5:E$250,MATCH(B241,'Revised 2021 Lockdown'!B$5:B$250,0))</f>
        <v>291783.67999999999</v>
      </c>
      <c r="J241" s="2">
        <f t="shared" si="34"/>
        <v>76111.709999999992</v>
      </c>
      <c r="K241" s="2">
        <v>16.02</v>
      </c>
      <c r="L241" s="2">
        <f>INDEX('Revised 2021 Lockdown'!F$5:F$250,MATCH(B241,'Revised 2021 Lockdown'!B$5:B$250,0))</f>
        <v>16.02</v>
      </c>
      <c r="M241" s="2">
        <f t="shared" si="35"/>
        <v>0</v>
      </c>
      <c r="N241" s="2">
        <v>215655.95</v>
      </c>
      <c r="O241" s="34">
        <f>INDEX('Revised 2021 Lockdown'!G$5:G$250,MATCH(B241,'Revised 2021 Lockdown'!B$5:B$250,0))</f>
        <v>291767.65999999997</v>
      </c>
      <c r="P241" s="2">
        <f t="shared" si="36"/>
        <v>76111.709999999963</v>
      </c>
      <c r="Q241" s="33">
        <f t="shared" si="31"/>
        <v>703.51367320365557</v>
      </c>
      <c r="R241">
        <v>365</v>
      </c>
      <c r="S241" s="67" t="str">
        <f t="shared" si="32"/>
        <v>-</v>
      </c>
      <c r="T241" s="43">
        <f t="shared" si="37"/>
        <v>215655.95</v>
      </c>
      <c r="U241" s="43">
        <f t="shared" si="38"/>
        <v>291767.65999999997</v>
      </c>
      <c r="V241" s="43">
        <f t="shared" si="39"/>
        <v>162934.40733441635</v>
      </c>
      <c r="X241" s="43">
        <v>120298.08982361978</v>
      </c>
      <c r="Y241" s="2">
        <f t="shared" si="40"/>
        <v>42636.317510796565</v>
      </c>
    </row>
    <row r="242" spans="2:25" x14ac:dyDescent="0.35">
      <c r="B242">
        <v>521</v>
      </c>
      <c r="C242" s="7">
        <v>9</v>
      </c>
      <c r="D242" s="12" t="s">
        <v>192</v>
      </c>
      <c r="E242" s="40">
        <v>134.68651111687728</v>
      </c>
      <c r="F242" s="40">
        <f>INDEX('Revised 2021 Lockdown'!H$5:H$250,MATCH(B242,'Revised 2021 Lockdown'!B$5:B$250,0))</f>
        <v>134.68651111687728</v>
      </c>
      <c r="G242" s="40">
        <f t="shared" si="33"/>
        <v>0</v>
      </c>
      <c r="H242" s="2">
        <v>342832.44</v>
      </c>
      <c r="I242" s="2">
        <f>INDEX('Revised 2021 Lockdown'!E$5:E$250,MATCH(B242,'Revised 2021 Lockdown'!B$5:B$250,0))</f>
        <v>342832.44</v>
      </c>
      <c r="J242" s="2">
        <f t="shared" si="34"/>
        <v>0</v>
      </c>
      <c r="K242" s="2">
        <v>429.75</v>
      </c>
      <c r="L242" s="2">
        <f>INDEX('Revised 2021 Lockdown'!F$5:F$250,MATCH(B242,'Revised 2021 Lockdown'!B$5:B$250,0))</f>
        <v>429.75</v>
      </c>
      <c r="M242" s="2">
        <f t="shared" si="35"/>
        <v>0</v>
      </c>
      <c r="N242" s="2">
        <v>342402.69</v>
      </c>
      <c r="O242" s="34">
        <f>INDEX('Revised 2021 Lockdown'!G$5:G$250,MATCH(B242,'Revised 2021 Lockdown'!B$5:B$250,0))</f>
        <v>342402.69</v>
      </c>
      <c r="P242" s="2">
        <f t="shared" si="36"/>
        <v>0</v>
      </c>
      <c r="Q242" s="33">
        <f t="shared" si="31"/>
        <v>2542.2196117536396</v>
      </c>
      <c r="R242">
        <v>365</v>
      </c>
      <c r="S242" s="67" t="str">
        <f t="shared" si="32"/>
        <v>-</v>
      </c>
      <c r="T242" s="43">
        <f t="shared" si="37"/>
        <v>342402.69</v>
      </c>
      <c r="U242" s="43">
        <f t="shared" si="38"/>
        <v>342402.69</v>
      </c>
      <c r="V242" s="43">
        <f t="shared" si="39"/>
        <v>191210.97713454568</v>
      </c>
      <c r="X242" s="43">
        <v>191000.47811094031</v>
      </c>
      <c r="Y242" s="2">
        <f t="shared" si="40"/>
        <v>210.49902360537089</v>
      </c>
    </row>
    <row r="243" spans="2:25" x14ac:dyDescent="0.35">
      <c r="B243">
        <v>522</v>
      </c>
      <c r="C243" s="7">
        <v>9</v>
      </c>
      <c r="D243" s="12" t="s">
        <v>193</v>
      </c>
      <c r="E243" s="40">
        <v>85.76942320309287</v>
      </c>
      <c r="F243" s="40">
        <f>INDEX('Revised 2021 Lockdown'!H$5:H$250,MATCH(B243,'Revised 2021 Lockdown'!B$5:B$250,0))</f>
        <v>85.76942320309287</v>
      </c>
      <c r="G243" s="40">
        <f t="shared" si="33"/>
        <v>0</v>
      </c>
      <c r="H243" s="2">
        <v>114132.28</v>
      </c>
      <c r="I243" s="2">
        <f>INDEX('Revised 2021 Lockdown'!E$5:E$250,MATCH(B243,'Revised 2021 Lockdown'!B$5:B$250,0))</f>
        <v>114132.28</v>
      </c>
      <c r="J243" s="2">
        <f t="shared" si="34"/>
        <v>0</v>
      </c>
      <c r="K243" s="2">
        <v>18</v>
      </c>
      <c r="L243" s="2">
        <f>INDEX('Revised 2021 Lockdown'!F$5:F$250,MATCH(B243,'Revised 2021 Lockdown'!B$5:B$250,0))</f>
        <v>18</v>
      </c>
      <c r="M243" s="2">
        <f t="shared" si="35"/>
        <v>0</v>
      </c>
      <c r="N243" s="2">
        <v>114114.28</v>
      </c>
      <c r="O243" s="34">
        <f>INDEX('Revised 2021 Lockdown'!G$5:G$250,MATCH(B243,'Revised 2021 Lockdown'!B$5:B$250,0))</f>
        <v>114114.28</v>
      </c>
      <c r="P243" s="2">
        <f t="shared" si="36"/>
        <v>0</v>
      </c>
      <c r="Q243" s="33">
        <f t="shared" si="31"/>
        <v>1330.4774095284461</v>
      </c>
      <c r="R243">
        <v>365</v>
      </c>
      <c r="S243" s="67" t="str">
        <f t="shared" si="32"/>
        <v>-</v>
      </c>
      <c r="T243" s="43">
        <f t="shared" si="37"/>
        <v>114114.28000000001</v>
      </c>
      <c r="U243" s="43">
        <f t="shared" si="38"/>
        <v>114114.28000000001</v>
      </c>
      <c r="V243" s="43">
        <f t="shared" si="39"/>
        <v>63725.851522384779</v>
      </c>
      <c r="X243" s="43">
        <v>63655.697445851591</v>
      </c>
      <c r="Y243" s="2">
        <f t="shared" si="40"/>
        <v>70.154076533188345</v>
      </c>
    </row>
    <row r="244" spans="2:25" x14ac:dyDescent="0.35">
      <c r="B244">
        <v>523</v>
      </c>
      <c r="C244" s="7">
        <v>9</v>
      </c>
      <c r="D244" s="12" t="s">
        <v>194</v>
      </c>
      <c r="E244" s="40">
        <v>636.36086115645116</v>
      </c>
      <c r="F244" s="40">
        <f>INDEX('Revised 2021 Lockdown'!H$5:H$250,MATCH(B244,'Revised 2021 Lockdown'!B$5:B$250,0))</f>
        <v>636.36086115645116</v>
      </c>
      <c r="G244" s="40">
        <f t="shared" si="33"/>
        <v>0</v>
      </c>
      <c r="H244" s="2">
        <v>415326.48</v>
      </c>
      <c r="I244" s="2">
        <f>INDEX('Revised 2021 Lockdown'!E$5:E$250,MATCH(B244,'Revised 2021 Lockdown'!B$5:B$250,0))</f>
        <v>415326.48</v>
      </c>
      <c r="J244" s="2">
        <f t="shared" si="34"/>
        <v>0</v>
      </c>
      <c r="K244" s="2">
        <v>1339.11</v>
      </c>
      <c r="L244" s="2">
        <f>INDEX('Revised 2021 Lockdown'!F$5:F$250,MATCH(B244,'Revised 2021 Lockdown'!B$5:B$250,0))</f>
        <v>1339.11</v>
      </c>
      <c r="M244" s="2">
        <f t="shared" si="35"/>
        <v>0</v>
      </c>
      <c r="N244" s="2">
        <v>413987.37</v>
      </c>
      <c r="O244" s="34">
        <f>INDEX('Revised 2021 Lockdown'!G$5:G$250,MATCH(B244,'Revised 2021 Lockdown'!B$5:B$250,0))</f>
        <v>413987.37</v>
      </c>
      <c r="P244" s="2">
        <f t="shared" si="36"/>
        <v>0</v>
      </c>
      <c r="Q244" s="33">
        <f t="shared" si="31"/>
        <v>650.55441852232332</v>
      </c>
      <c r="R244">
        <v>365</v>
      </c>
      <c r="S244" s="67" t="str">
        <f t="shared" si="32"/>
        <v>-</v>
      </c>
      <c r="T244" s="43">
        <f t="shared" si="37"/>
        <v>413987.37000000005</v>
      </c>
      <c r="U244" s="43">
        <f t="shared" si="38"/>
        <v>413987.37000000005</v>
      </c>
      <c r="V244" s="43">
        <f t="shared" si="39"/>
        <v>231186.64616525269</v>
      </c>
      <c r="X244" s="43">
        <v>230932.13900244402</v>
      </c>
      <c r="Y244" s="2">
        <f t="shared" si="40"/>
        <v>254.50716280867346</v>
      </c>
    </row>
    <row r="245" spans="2:25" x14ac:dyDescent="0.35">
      <c r="B245">
        <v>527</v>
      </c>
      <c r="C245" s="7">
        <v>9</v>
      </c>
      <c r="D245" s="12" t="s">
        <v>195</v>
      </c>
      <c r="E245" s="40">
        <v>139.82828932629033</v>
      </c>
      <c r="F245" s="40">
        <f>INDEX('Revised 2021 Lockdown'!H$5:H$250,MATCH(B245,'Revised 2021 Lockdown'!B$5:B$250,0))</f>
        <v>139.82828932629033</v>
      </c>
      <c r="G245" s="40">
        <f t="shared" si="33"/>
        <v>0</v>
      </c>
      <c r="H245" s="2">
        <v>147236.74</v>
      </c>
      <c r="I245" s="2">
        <f>INDEX('Revised 2021 Lockdown'!E$5:E$250,MATCH(B245,'Revised 2021 Lockdown'!B$5:B$250,0))</f>
        <v>147236.74</v>
      </c>
      <c r="J245" s="2">
        <f t="shared" si="34"/>
        <v>0</v>
      </c>
      <c r="K245" s="2">
        <v>0</v>
      </c>
      <c r="L245" s="2">
        <f>INDEX('Revised 2021 Lockdown'!F$5:F$250,MATCH(B245,'Revised 2021 Lockdown'!B$5:B$250,0))</f>
        <v>0</v>
      </c>
      <c r="M245" s="2">
        <f t="shared" si="35"/>
        <v>0</v>
      </c>
      <c r="N245" s="2">
        <v>147236.74</v>
      </c>
      <c r="O245" s="34">
        <f>INDEX('Revised 2021 Lockdown'!G$5:G$250,MATCH(B245,'Revised 2021 Lockdown'!B$5:B$250,0))</f>
        <v>147236.74</v>
      </c>
      <c r="P245" s="2">
        <f t="shared" si="36"/>
        <v>0</v>
      </c>
      <c r="Q245" s="33">
        <f t="shared" si="31"/>
        <v>1052.9824880888157</v>
      </c>
      <c r="R245">
        <v>365</v>
      </c>
      <c r="S245" s="67" t="str">
        <f t="shared" si="32"/>
        <v>-</v>
      </c>
      <c r="T245" s="43">
        <f t="shared" si="37"/>
        <v>147236.74</v>
      </c>
      <c r="U245" s="43">
        <f t="shared" si="38"/>
        <v>147236.74</v>
      </c>
      <c r="V245" s="43">
        <f t="shared" si="39"/>
        <v>82222.721221918677</v>
      </c>
      <c r="X245" s="43">
        <v>82132.204438861765</v>
      </c>
      <c r="Y245" s="2">
        <f t="shared" si="40"/>
        <v>90.516783056911663</v>
      </c>
    </row>
    <row r="246" spans="2:25" x14ac:dyDescent="0.35">
      <c r="B246">
        <v>543</v>
      </c>
      <c r="C246" s="7">
        <v>9</v>
      </c>
      <c r="D246" s="12" t="s">
        <v>296</v>
      </c>
      <c r="E246" s="40">
        <v>82.698395262317163</v>
      </c>
      <c r="F246" s="40">
        <f>INDEX('Revised 2021 Lockdown'!H$5:H$250,MATCH(B246,'Revised 2021 Lockdown'!B$5:B$250,0))</f>
        <v>82.698395262317163</v>
      </c>
      <c r="G246" s="40">
        <f t="shared" si="33"/>
        <v>0</v>
      </c>
      <c r="H246" s="2">
        <v>70123.34</v>
      </c>
      <c r="I246" s="2">
        <f>INDEX('Revised 2021 Lockdown'!E$5:E$250,MATCH(B246,'Revised 2021 Lockdown'!B$5:B$250,0))</f>
        <v>70123.34</v>
      </c>
      <c r="J246" s="2">
        <f t="shared" si="34"/>
        <v>0</v>
      </c>
      <c r="K246" s="2">
        <v>0</v>
      </c>
      <c r="L246" s="2">
        <f>INDEX('Revised 2021 Lockdown'!F$5:F$250,MATCH(B246,'Revised 2021 Lockdown'!B$5:B$250,0))</f>
        <v>0</v>
      </c>
      <c r="M246" s="2">
        <f t="shared" si="35"/>
        <v>0</v>
      </c>
      <c r="N246" s="2">
        <v>70123.34</v>
      </c>
      <c r="O246" s="34">
        <f>INDEX('Revised 2021 Lockdown'!G$5:G$250,MATCH(B246,'Revised 2021 Lockdown'!B$5:B$250,0))</f>
        <v>70123.34</v>
      </c>
      <c r="P246" s="2">
        <f t="shared" si="36"/>
        <v>0</v>
      </c>
      <c r="Q246" s="33">
        <f t="shared" si="31"/>
        <v>847.94075843395251</v>
      </c>
      <c r="R246">
        <v>243</v>
      </c>
      <c r="S246" s="67">
        <f t="shared" si="32"/>
        <v>45170</v>
      </c>
      <c r="T246" s="43">
        <f t="shared" si="37"/>
        <v>46684.85375342465</v>
      </c>
      <c r="U246" s="43">
        <f t="shared" si="38"/>
        <v>46684.85375342465</v>
      </c>
      <c r="V246" s="43">
        <f t="shared" si="39"/>
        <v>26070.637773247894</v>
      </c>
      <c r="X246" s="43">
        <v>26041.937309088997</v>
      </c>
      <c r="Y246" s="2">
        <f t="shared" si="40"/>
        <v>28.700464158897375</v>
      </c>
    </row>
    <row r="247" spans="2:25" x14ac:dyDescent="0.35">
      <c r="B247">
        <v>547</v>
      </c>
      <c r="C247" s="7">
        <v>9</v>
      </c>
      <c r="D247" s="12" t="s">
        <v>196</v>
      </c>
      <c r="E247" s="40">
        <v>235.27583772559919</v>
      </c>
      <c r="F247" s="40">
        <f>INDEX('Revised 2021 Lockdown'!H$5:H$250,MATCH(B247,'Revised 2021 Lockdown'!B$5:B$250,0))</f>
        <v>235.27583772559919</v>
      </c>
      <c r="G247" s="40">
        <f t="shared" si="33"/>
        <v>0</v>
      </c>
      <c r="H247" s="2">
        <v>155772.91</v>
      </c>
      <c r="I247" s="2">
        <f>INDEX('Revised 2021 Lockdown'!E$5:E$250,MATCH(B247,'Revised 2021 Lockdown'!B$5:B$250,0))</f>
        <v>155772.91</v>
      </c>
      <c r="J247" s="2">
        <f t="shared" si="34"/>
        <v>0</v>
      </c>
      <c r="K247" s="2">
        <v>0</v>
      </c>
      <c r="L247" s="2">
        <f>INDEX('Revised 2021 Lockdown'!F$5:F$250,MATCH(B247,'Revised 2021 Lockdown'!B$5:B$250,0))</f>
        <v>0</v>
      </c>
      <c r="M247" s="2">
        <f t="shared" si="35"/>
        <v>0</v>
      </c>
      <c r="N247" s="2">
        <v>155772.91</v>
      </c>
      <c r="O247" s="34">
        <f>INDEX('Revised 2021 Lockdown'!G$5:G$250,MATCH(B247,'Revised 2021 Lockdown'!B$5:B$250,0))</f>
        <v>155772.91</v>
      </c>
      <c r="P247" s="2">
        <f t="shared" si="36"/>
        <v>0</v>
      </c>
      <c r="Q247" s="33">
        <f t="shared" si="31"/>
        <v>662.08630476401504</v>
      </c>
      <c r="R247">
        <v>365</v>
      </c>
      <c r="S247" s="67" t="str">
        <f t="shared" si="32"/>
        <v>-</v>
      </c>
      <c r="T247" s="43">
        <f t="shared" si="37"/>
        <v>155772.91</v>
      </c>
      <c r="U247" s="43">
        <f t="shared" si="38"/>
        <v>155772.91</v>
      </c>
      <c r="V247" s="43">
        <f t="shared" si="39"/>
        <v>86989.65049658822</v>
      </c>
      <c r="X247" s="43">
        <v>86893.885929262047</v>
      </c>
      <c r="Y247" s="2">
        <f t="shared" si="40"/>
        <v>95.764567326172255</v>
      </c>
    </row>
    <row r="248" spans="2:25" x14ac:dyDescent="0.35">
      <c r="B248">
        <v>552</v>
      </c>
      <c r="C248" s="7">
        <v>9</v>
      </c>
      <c r="D248" s="12" t="s">
        <v>197</v>
      </c>
      <c r="E248" s="40">
        <v>135.22</v>
      </c>
      <c r="F248" s="40">
        <f>INDEX('Revised 2021 Lockdown'!H$5:H$250,MATCH(B248,'Revised 2021 Lockdown'!B$5:B$250,0))</f>
        <v>135.22</v>
      </c>
      <c r="G248" s="40">
        <f t="shared" si="33"/>
        <v>0</v>
      </c>
      <c r="H248" s="2">
        <v>161974.39000000001</v>
      </c>
      <c r="I248" s="2">
        <f>INDEX('Revised 2021 Lockdown'!E$5:E$250,MATCH(B248,'Revised 2021 Lockdown'!B$5:B$250,0))</f>
        <v>161974.39000000001</v>
      </c>
      <c r="J248" s="2">
        <f t="shared" si="34"/>
        <v>0</v>
      </c>
      <c r="K248" s="2">
        <v>0</v>
      </c>
      <c r="L248" s="2">
        <f>INDEX('Revised 2021 Lockdown'!F$5:F$250,MATCH(B248,'Revised 2021 Lockdown'!B$5:B$250,0))</f>
        <v>0</v>
      </c>
      <c r="M248" s="2">
        <f t="shared" si="35"/>
        <v>0</v>
      </c>
      <c r="N248" s="2">
        <v>161974.39000000001</v>
      </c>
      <c r="O248" s="34">
        <f>INDEX('Revised 2021 Lockdown'!G$5:G$250,MATCH(B248,'Revised 2021 Lockdown'!B$5:B$250,0))</f>
        <v>161974.39000000001</v>
      </c>
      <c r="P248" s="2">
        <f t="shared" si="36"/>
        <v>0</v>
      </c>
      <c r="Q248" s="33">
        <f t="shared" si="31"/>
        <v>1197.8582310309127</v>
      </c>
      <c r="R248">
        <v>365</v>
      </c>
      <c r="S248" s="67" t="str">
        <f t="shared" si="32"/>
        <v>-</v>
      </c>
      <c r="T248" s="43">
        <f t="shared" si="37"/>
        <v>161974.39000000001</v>
      </c>
      <c r="U248" s="43">
        <f t="shared" si="38"/>
        <v>161974.39000000001</v>
      </c>
      <c r="V248" s="43">
        <f t="shared" si="39"/>
        <v>90452.798085996299</v>
      </c>
      <c r="X248" s="43">
        <v>90353.221032603193</v>
      </c>
      <c r="Y248" s="2">
        <f t="shared" si="40"/>
        <v>99.577053393106326</v>
      </c>
    </row>
    <row r="249" spans="2:25" x14ac:dyDescent="0.35">
      <c r="B249">
        <v>567</v>
      </c>
      <c r="C249" s="7">
        <v>9</v>
      </c>
      <c r="D249" s="12" t="s">
        <v>198</v>
      </c>
      <c r="E249" s="40">
        <v>404.55967218670105</v>
      </c>
      <c r="F249" s="40">
        <f>INDEX('Revised 2021 Lockdown'!H$5:H$250,MATCH(B249,'Revised 2021 Lockdown'!B$5:B$250,0))</f>
        <v>404.55967218670105</v>
      </c>
      <c r="G249" s="40">
        <f t="shared" si="33"/>
        <v>0</v>
      </c>
      <c r="H249" s="2">
        <v>255843.88</v>
      </c>
      <c r="I249" s="2">
        <f>INDEX('Revised 2021 Lockdown'!E$5:E$250,MATCH(B249,'Revised 2021 Lockdown'!B$5:B$250,0))</f>
        <v>261186.73</v>
      </c>
      <c r="J249" s="2">
        <f t="shared" si="34"/>
        <v>5342.8500000000058</v>
      </c>
      <c r="K249" s="2">
        <v>0</v>
      </c>
      <c r="L249" s="2">
        <f>INDEX('Revised 2021 Lockdown'!F$5:F$250,MATCH(B249,'Revised 2021 Lockdown'!B$5:B$250,0))</f>
        <v>0</v>
      </c>
      <c r="M249" s="2">
        <f t="shared" si="35"/>
        <v>0</v>
      </c>
      <c r="N249" s="2">
        <v>255843.88</v>
      </c>
      <c r="O249" s="34">
        <f>INDEX('Revised 2021 Lockdown'!G$5:G$250,MATCH(B249,'Revised 2021 Lockdown'!B$5:B$250,0))</f>
        <v>261186.73</v>
      </c>
      <c r="P249" s="2">
        <f t="shared" si="36"/>
        <v>5342.8500000000058</v>
      </c>
      <c r="Q249" s="33">
        <f t="shared" si="31"/>
        <v>632.40084859948695</v>
      </c>
      <c r="R249">
        <v>365</v>
      </c>
      <c r="S249" s="67" t="str">
        <f t="shared" si="32"/>
        <v>-</v>
      </c>
      <c r="T249" s="43">
        <f t="shared" si="37"/>
        <v>255843.88</v>
      </c>
      <c r="U249" s="43">
        <f t="shared" si="38"/>
        <v>261186.73</v>
      </c>
      <c r="V249" s="43">
        <f t="shared" si="39"/>
        <v>145856.82681954617</v>
      </c>
      <c r="X249" s="43">
        <v>142715.88637857384</v>
      </c>
      <c r="Y249" s="2">
        <f t="shared" si="40"/>
        <v>3140.9404409723356</v>
      </c>
    </row>
    <row r="250" spans="2:25" x14ac:dyDescent="0.35">
      <c r="B250">
        <v>629</v>
      </c>
      <c r="C250" s="7">
        <v>9</v>
      </c>
      <c r="D250" s="12" t="s">
        <v>199</v>
      </c>
      <c r="E250" s="40">
        <v>217.32999999999998</v>
      </c>
      <c r="F250" s="40">
        <f>INDEX('Revised 2021 Lockdown'!H$5:H$250,MATCH(B250,'Revised 2021 Lockdown'!B$5:B$250,0))</f>
        <v>217.32999999999998</v>
      </c>
      <c r="G250" s="40">
        <f t="shared" si="33"/>
        <v>0</v>
      </c>
      <c r="H250" s="2">
        <v>167927.45</v>
      </c>
      <c r="I250" s="2">
        <f>INDEX('Revised 2021 Lockdown'!E$5:E$250,MATCH(B250,'Revised 2021 Lockdown'!B$5:B$250,0))</f>
        <v>167927.45</v>
      </c>
      <c r="J250" s="2">
        <f t="shared" si="34"/>
        <v>0</v>
      </c>
      <c r="K250" s="2">
        <v>48338</v>
      </c>
      <c r="L250" s="2">
        <f>INDEX('Revised 2021 Lockdown'!F$5:F$250,MATCH(B250,'Revised 2021 Lockdown'!B$5:B$250,0))</f>
        <v>45928.1</v>
      </c>
      <c r="M250" s="2">
        <f t="shared" si="35"/>
        <v>-2409.9000000000015</v>
      </c>
      <c r="N250" s="2">
        <v>119589.45000000001</v>
      </c>
      <c r="O250" s="34">
        <f>INDEX('Revised 2021 Lockdown'!G$5:G$250,MATCH(B250,'Revised 2021 Lockdown'!B$5:B$250,0))</f>
        <v>121999.35</v>
      </c>
      <c r="P250" s="2">
        <f t="shared" si="36"/>
        <v>2409.8999999999942</v>
      </c>
      <c r="Q250" s="33">
        <f t="shared" si="31"/>
        <v>550.26664519394478</v>
      </c>
      <c r="R250">
        <v>365</v>
      </c>
      <c r="S250" s="67" t="str">
        <f t="shared" si="32"/>
        <v>-</v>
      </c>
      <c r="T250" s="43">
        <f t="shared" si="37"/>
        <v>119589.45000000003</v>
      </c>
      <c r="U250" s="43">
        <f t="shared" si="38"/>
        <v>121999.35</v>
      </c>
      <c r="V250" s="43">
        <f t="shared" si="39"/>
        <v>68129.181237680794</v>
      </c>
      <c r="X250" s="43">
        <v>66709.879314979669</v>
      </c>
      <c r="Y250" s="2">
        <f t="shared" si="40"/>
        <v>1419.3019227011246</v>
      </c>
    </row>
    <row r="251" spans="2:25" x14ac:dyDescent="0.35">
      <c r="B251">
        <v>630</v>
      </c>
      <c r="C251" s="7">
        <v>9</v>
      </c>
      <c r="D251" s="12" t="s">
        <v>200</v>
      </c>
      <c r="E251" s="40">
        <v>144.18914900219184</v>
      </c>
      <c r="F251" s="40">
        <f>INDEX('Revised 2021 Lockdown'!H$5:H$250,MATCH(B251,'Revised 2021 Lockdown'!B$5:B$250,0))</f>
        <v>144.18914900219184</v>
      </c>
      <c r="G251" s="40">
        <f t="shared" si="33"/>
        <v>0</v>
      </c>
      <c r="H251" s="2">
        <v>265694.17</v>
      </c>
      <c r="I251" s="2">
        <f>INDEX('Revised 2021 Lockdown'!E$5:E$250,MATCH(B251,'Revised 2021 Lockdown'!B$5:B$250,0))</f>
        <v>265694.17</v>
      </c>
      <c r="J251" s="2">
        <f t="shared" si="34"/>
        <v>0</v>
      </c>
      <c r="K251" s="2">
        <v>21427.5</v>
      </c>
      <c r="L251" s="2">
        <f>INDEX('Revised 2021 Lockdown'!F$5:F$250,MATCH(B251,'Revised 2021 Lockdown'!B$5:B$250,0))</f>
        <v>21427.5</v>
      </c>
      <c r="M251" s="2">
        <f t="shared" si="35"/>
        <v>0</v>
      </c>
      <c r="N251" s="2">
        <v>244266.66999999998</v>
      </c>
      <c r="O251" s="34">
        <f>INDEX('Revised 2021 Lockdown'!G$5:G$250,MATCH(B251,'Revised 2021 Lockdown'!B$5:B$250,0))</f>
        <v>244266.66999999998</v>
      </c>
      <c r="P251" s="2">
        <f t="shared" si="36"/>
        <v>0</v>
      </c>
      <c r="Q251" s="33">
        <f t="shared" si="31"/>
        <v>1694.0710982092478</v>
      </c>
      <c r="R251">
        <v>365</v>
      </c>
      <c r="S251" s="67" t="str">
        <f t="shared" si="32"/>
        <v>-</v>
      </c>
      <c r="T251" s="43">
        <f t="shared" si="37"/>
        <v>244266.66999999998</v>
      </c>
      <c r="U251" s="43">
        <f t="shared" si="38"/>
        <v>244266.66999999998</v>
      </c>
      <c r="V251" s="43">
        <f t="shared" si="39"/>
        <v>136408.00734393066</v>
      </c>
      <c r="X251" s="43">
        <v>136257.839436271</v>
      </c>
      <c r="Y251" s="2">
        <f t="shared" si="40"/>
        <v>150.16790765966289</v>
      </c>
    </row>
    <row r="252" spans="2:25" x14ac:dyDescent="0.35">
      <c r="B252">
        <v>695</v>
      </c>
      <c r="C252" s="7">
        <v>9</v>
      </c>
      <c r="D252" s="12" t="s">
        <v>297</v>
      </c>
      <c r="E252" s="40">
        <v>25.101680066854268</v>
      </c>
      <c r="F252" s="40">
        <f>INDEX('Revised 2021 Lockdown'!H$5:H$250,MATCH(B252,'Revised 2021 Lockdown'!B$5:B$250,0))</f>
        <v>25.101680066854268</v>
      </c>
      <c r="G252" s="40">
        <f t="shared" si="33"/>
        <v>0</v>
      </c>
      <c r="H252" s="2">
        <v>13337.48</v>
      </c>
      <c r="I252" s="2">
        <f>INDEX('Revised 2021 Lockdown'!E$5:E$250,MATCH(B252,'Revised 2021 Lockdown'!B$5:B$250,0))</f>
        <v>13337.48</v>
      </c>
      <c r="J252" s="2">
        <f t="shared" si="34"/>
        <v>0</v>
      </c>
      <c r="K252" s="2">
        <v>0</v>
      </c>
      <c r="L252" s="2">
        <f>INDEX('Revised 2021 Lockdown'!F$5:F$250,MATCH(B252,'Revised 2021 Lockdown'!B$5:B$250,0))</f>
        <v>0</v>
      </c>
      <c r="M252" s="2">
        <f t="shared" si="35"/>
        <v>0</v>
      </c>
      <c r="N252" s="2">
        <v>13337.48</v>
      </c>
      <c r="O252" s="34">
        <f>INDEX('Revised 2021 Lockdown'!G$5:G$250,MATCH(B252,'Revised 2021 Lockdown'!B$5:B$250,0))</f>
        <v>13337.48</v>
      </c>
      <c r="P252" s="2">
        <f t="shared" si="36"/>
        <v>0</v>
      </c>
      <c r="Q252" s="33">
        <f t="shared" si="31"/>
        <v>531.33814009571381</v>
      </c>
      <c r="R252">
        <v>365</v>
      </c>
      <c r="S252" s="67" t="str">
        <f t="shared" si="32"/>
        <v>-</v>
      </c>
      <c r="T252" s="43">
        <f t="shared" si="37"/>
        <v>13337.480000000001</v>
      </c>
      <c r="U252" s="43">
        <f t="shared" si="38"/>
        <v>13337.480000000001</v>
      </c>
      <c r="V252" s="43">
        <f t="shared" si="39"/>
        <v>7448.1674875640156</v>
      </c>
      <c r="X252" s="43">
        <v>7439.9680002371015</v>
      </c>
      <c r="Y252" s="2">
        <f t="shared" si="40"/>
        <v>8.1994873269140953</v>
      </c>
    </row>
    <row r="253" spans="2:25" x14ac:dyDescent="0.35">
      <c r="B253">
        <v>771</v>
      </c>
      <c r="C253" s="7">
        <v>9</v>
      </c>
      <c r="D253" s="12" t="s">
        <v>201</v>
      </c>
      <c r="E253" s="40">
        <v>170.95096391466581</v>
      </c>
      <c r="F253" s="40">
        <f>INDEX('Revised 2021 Lockdown'!H$5:H$250,MATCH(B253,'Revised 2021 Lockdown'!B$5:B$250,0))</f>
        <v>170.95096391466581</v>
      </c>
      <c r="G253" s="40">
        <f t="shared" si="33"/>
        <v>0</v>
      </c>
      <c r="H253" s="2">
        <v>76263.759999999995</v>
      </c>
      <c r="I253" s="2">
        <f>INDEX('Revised 2021 Lockdown'!E$5:E$250,MATCH(B253,'Revised 2021 Lockdown'!B$5:B$250,0))</f>
        <v>76263.759999999995</v>
      </c>
      <c r="J253" s="2">
        <f t="shared" si="34"/>
        <v>0</v>
      </c>
      <c r="K253" s="2">
        <v>0</v>
      </c>
      <c r="L253" s="2">
        <f>INDEX('Revised 2021 Lockdown'!F$5:F$250,MATCH(B253,'Revised 2021 Lockdown'!B$5:B$250,0))</f>
        <v>0</v>
      </c>
      <c r="M253" s="2">
        <f t="shared" si="35"/>
        <v>0</v>
      </c>
      <c r="N253" s="2">
        <v>76263.759999999995</v>
      </c>
      <c r="O253" s="34">
        <f>INDEX('Revised 2021 Lockdown'!G$5:G$250,MATCH(B253,'Revised 2021 Lockdown'!B$5:B$250,0))</f>
        <v>76263.759999999995</v>
      </c>
      <c r="P253" s="2">
        <f t="shared" si="36"/>
        <v>0</v>
      </c>
      <c r="Q253" s="33">
        <f t="shared" si="31"/>
        <v>446.11482880008117</v>
      </c>
      <c r="R253">
        <v>365</v>
      </c>
      <c r="S253" s="67" t="str">
        <f t="shared" si="32"/>
        <v>-</v>
      </c>
      <c r="T253" s="43">
        <f t="shared" si="37"/>
        <v>76263.759999999995</v>
      </c>
      <c r="U253" s="43">
        <f t="shared" si="38"/>
        <v>76263.759999999995</v>
      </c>
      <c r="V253" s="43">
        <f t="shared" si="39"/>
        <v>42588.649258434496</v>
      </c>
      <c r="X253" s="43">
        <v>42541.76455955414</v>
      </c>
      <c r="Y253" s="2">
        <f t="shared" si="40"/>
        <v>46.884698880356154</v>
      </c>
    </row>
    <row r="254" spans="2:25" x14ac:dyDescent="0.35">
      <c r="B254">
        <v>830</v>
      </c>
      <c r="C254" s="7">
        <v>9</v>
      </c>
      <c r="D254" s="12" t="s">
        <v>202</v>
      </c>
      <c r="E254" s="40">
        <v>25.4</v>
      </c>
      <c r="F254" s="40">
        <f>INDEX('Revised 2021 Lockdown'!H$5:H$250,MATCH(B254,'Revised 2021 Lockdown'!B$5:B$250,0))</f>
        <v>25.4</v>
      </c>
      <c r="G254" s="40">
        <f t="shared" si="33"/>
        <v>0</v>
      </c>
      <c r="H254" s="2">
        <v>31567.79</v>
      </c>
      <c r="I254" s="2">
        <f>INDEX('Revised 2021 Lockdown'!E$5:E$250,MATCH(B254,'Revised 2021 Lockdown'!B$5:B$250,0))</f>
        <v>31567.79</v>
      </c>
      <c r="J254" s="2">
        <f t="shared" si="34"/>
        <v>0</v>
      </c>
      <c r="K254" s="2">
        <v>0</v>
      </c>
      <c r="L254" s="2">
        <f>INDEX('Revised 2021 Lockdown'!F$5:F$250,MATCH(B254,'Revised 2021 Lockdown'!B$5:B$250,0))</f>
        <v>0</v>
      </c>
      <c r="M254" s="2">
        <f t="shared" si="35"/>
        <v>0</v>
      </c>
      <c r="N254" s="2">
        <v>31567.79</v>
      </c>
      <c r="O254" s="34">
        <f>INDEX('Revised 2021 Lockdown'!G$5:G$250,MATCH(B254,'Revised 2021 Lockdown'!B$5:B$250,0))</f>
        <v>31567.79</v>
      </c>
      <c r="P254" s="2">
        <f t="shared" si="36"/>
        <v>0</v>
      </c>
      <c r="Q254" s="33">
        <f t="shared" si="31"/>
        <v>1242.826377952756</v>
      </c>
      <c r="R254">
        <v>365</v>
      </c>
      <c r="S254" s="67" t="str">
        <f t="shared" si="32"/>
        <v>-</v>
      </c>
      <c r="T254" s="43">
        <f t="shared" si="37"/>
        <v>31567.789999999997</v>
      </c>
      <c r="U254" s="43">
        <f t="shared" si="38"/>
        <v>31567.789999999997</v>
      </c>
      <c r="V254" s="43">
        <f t="shared" si="39"/>
        <v>17628.681514967477</v>
      </c>
      <c r="X254" s="43">
        <v>17609.274573473005</v>
      </c>
      <c r="Y254" s="2">
        <f t="shared" si="40"/>
        <v>19.406941494471539</v>
      </c>
    </row>
    <row r="255" spans="2:25" x14ac:dyDescent="0.35">
      <c r="B255">
        <v>936</v>
      </c>
      <c r="C255" s="7">
        <v>9</v>
      </c>
      <c r="D255" s="12" t="s">
        <v>203</v>
      </c>
      <c r="E255" s="40">
        <v>37.062920062390212</v>
      </c>
      <c r="F255" s="40">
        <f>INDEX('Revised 2021 Lockdown'!H$5:H$250,MATCH(B255,'Revised 2021 Lockdown'!B$5:B$250,0))</f>
        <v>37.062920062390212</v>
      </c>
      <c r="G255" s="40">
        <f t="shared" si="33"/>
        <v>0</v>
      </c>
      <c r="H255" s="2">
        <v>73780.210000000006</v>
      </c>
      <c r="I255" s="2">
        <f>INDEX('Revised 2021 Lockdown'!E$5:E$250,MATCH(B255,'Revised 2021 Lockdown'!B$5:B$250,0))</f>
        <v>51246.6</v>
      </c>
      <c r="J255" s="2">
        <f t="shared" si="34"/>
        <v>-22533.610000000008</v>
      </c>
      <c r="K255" s="2">
        <v>0</v>
      </c>
      <c r="L255" s="2">
        <f>INDEX('Revised 2021 Lockdown'!F$5:F$250,MATCH(B255,'Revised 2021 Lockdown'!B$5:B$250,0))</f>
        <v>0</v>
      </c>
      <c r="M255" s="2">
        <f t="shared" si="35"/>
        <v>0</v>
      </c>
      <c r="N255" s="2">
        <v>73780.210000000006</v>
      </c>
      <c r="O255" s="34">
        <f>INDEX('Revised 2021 Lockdown'!G$5:G$250,MATCH(B255,'Revised 2021 Lockdown'!B$5:B$250,0))</f>
        <v>51246.6</v>
      </c>
      <c r="P255" s="2">
        <f t="shared" si="36"/>
        <v>-22533.610000000008</v>
      </c>
      <c r="Q255" s="33">
        <f t="shared" si="31"/>
        <v>1990.6745036764885</v>
      </c>
      <c r="R255">
        <v>365</v>
      </c>
      <c r="S255" s="67" t="str">
        <f t="shared" si="32"/>
        <v>-</v>
      </c>
      <c r="T255" s="43">
        <f t="shared" si="37"/>
        <v>73780.210000000006</v>
      </c>
      <c r="U255" s="43">
        <f t="shared" si="38"/>
        <v>51246.6</v>
      </c>
      <c r="V255" s="43">
        <f t="shared" si="39"/>
        <v>28618.094270296788</v>
      </c>
      <c r="X255" s="43">
        <v>41156.380474480444</v>
      </c>
      <c r="Y255" s="2">
        <f t="shared" si="40"/>
        <v>-12538.286204183656</v>
      </c>
    </row>
    <row r="256" spans="2:25" x14ac:dyDescent="0.35">
      <c r="B256">
        <v>952</v>
      </c>
      <c r="C256" s="7">
        <v>9</v>
      </c>
      <c r="D256" s="12" t="s">
        <v>204</v>
      </c>
      <c r="E256" s="40">
        <v>63.88</v>
      </c>
      <c r="F256" s="40">
        <f>INDEX('Revised 2021 Lockdown'!H$5:H$250,MATCH(B256,'Revised 2021 Lockdown'!B$5:B$250,0))</f>
        <v>63.88</v>
      </c>
      <c r="G256" s="40">
        <f t="shared" si="33"/>
        <v>0</v>
      </c>
      <c r="H256" s="2">
        <v>86957.13</v>
      </c>
      <c r="I256" s="2">
        <f>INDEX('Revised 2021 Lockdown'!E$5:E$250,MATCH(B256,'Revised 2021 Lockdown'!B$5:B$250,0))</f>
        <v>86957.13</v>
      </c>
      <c r="J256" s="2">
        <f t="shared" si="34"/>
        <v>0</v>
      </c>
      <c r="K256" s="2">
        <v>7498</v>
      </c>
      <c r="L256" s="2">
        <f>INDEX('Revised 2021 Lockdown'!F$5:F$250,MATCH(B256,'Revised 2021 Lockdown'!B$5:B$250,0))</f>
        <v>7498</v>
      </c>
      <c r="M256" s="2">
        <f t="shared" si="35"/>
        <v>0</v>
      </c>
      <c r="N256" s="2">
        <v>79459.13</v>
      </c>
      <c r="O256" s="34">
        <f>INDEX('Revised 2021 Lockdown'!G$5:G$250,MATCH(B256,'Revised 2021 Lockdown'!B$5:B$250,0))</f>
        <v>79459.13</v>
      </c>
      <c r="P256" s="2">
        <f t="shared" si="36"/>
        <v>0</v>
      </c>
      <c r="Q256" s="33">
        <f t="shared" si="31"/>
        <v>1243.8811834690043</v>
      </c>
      <c r="R256">
        <v>365</v>
      </c>
      <c r="S256" s="67" t="str">
        <f t="shared" si="32"/>
        <v>-</v>
      </c>
      <c r="T256" s="43">
        <f t="shared" si="37"/>
        <v>79459.13</v>
      </c>
      <c r="U256" s="43">
        <f t="shared" si="38"/>
        <v>79459.13</v>
      </c>
      <c r="V256" s="43">
        <f t="shared" si="39"/>
        <v>44373.068125022299</v>
      </c>
      <c r="X256" s="43">
        <v>44324.219007389693</v>
      </c>
      <c r="Y256" s="2">
        <f t="shared" si="40"/>
        <v>48.849117632606067</v>
      </c>
    </row>
    <row r="257" spans="2:25" x14ac:dyDescent="0.35">
      <c r="B257">
        <v>982</v>
      </c>
      <c r="C257" s="7">
        <v>9</v>
      </c>
      <c r="D257" s="12" t="s">
        <v>205</v>
      </c>
      <c r="E257" s="40">
        <v>29.560250435669463</v>
      </c>
      <c r="F257" s="40">
        <f>INDEX('Revised 2021 Lockdown'!H$5:H$250,MATCH(B257,'Revised 2021 Lockdown'!B$5:B$250,0))</f>
        <v>29.560250435669463</v>
      </c>
      <c r="G257" s="40">
        <f t="shared" si="33"/>
        <v>0</v>
      </c>
      <c r="H257" s="2">
        <v>58651.29</v>
      </c>
      <c r="I257" s="2">
        <f>INDEX('Revised 2021 Lockdown'!E$5:E$250,MATCH(B257,'Revised 2021 Lockdown'!B$5:B$250,0))</f>
        <v>58651.29</v>
      </c>
      <c r="J257" s="2">
        <f t="shared" si="34"/>
        <v>0</v>
      </c>
      <c r="K257" s="2">
        <v>0</v>
      </c>
      <c r="L257" s="2">
        <f>INDEX('Revised 2021 Lockdown'!F$5:F$250,MATCH(B257,'Revised 2021 Lockdown'!B$5:B$250,0))</f>
        <v>0</v>
      </c>
      <c r="M257" s="2">
        <f t="shared" si="35"/>
        <v>0</v>
      </c>
      <c r="N257" s="2">
        <v>58651.29</v>
      </c>
      <c r="O257" s="34">
        <f>INDEX('Revised 2021 Lockdown'!G$5:G$250,MATCH(B257,'Revised 2021 Lockdown'!B$5:B$250,0))</f>
        <v>58651.29</v>
      </c>
      <c r="P257" s="2">
        <f t="shared" si="36"/>
        <v>0</v>
      </c>
      <c r="Q257" s="33">
        <f t="shared" si="31"/>
        <v>1984.1269656236491</v>
      </c>
      <c r="R257">
        <v>365</v>
      </c>
      <c r="S257" s="67" t="str">
        <f t="shared" si="32"/>
        <v>-</v>
      </c>
      <c r="T257" s="43">
        <f t="shared" si="37"/>
        <v>58651.29</v>
      </c>
      <c r="U257" s="43">
        <f t="shared" si="38"/>
        <v>58651.29</v>
      </c>
      <c r="V257" s="43">
        <f t="shared" si="39"/>
        <v>32753.161113020484</v>
      </c>
      <c r="X257" s="43">
        <v>32717.104038590969</v>
      </c>
      <c r="Y257" s="2">
        <f t="shared" si="40"/>
        <v>36.057074429514614</v>
      </c>
    </row>
    <row r="258" spans="2:25" x14ac:dyDescent="0.35">
      <c r="B258">
        <v>987</v>
      </c>
      <c r="C258" s="7">
        <v>9</v>
      </c>
      <c r="D258" s="12" t="s">
        <v>206</v>
      </c>
      <c r="E258" s="40">
        <v>259.50728395461181</v>
      </c>
      <c r="F258" s="40">
        <f>INDEX('Revised 2021 Lockdown'!H$5:H$250,MATCH(B258,'Revised 2021 Lockdown'!B$5:B$250,0))</f>
        <v>259.50728395461181</v>
      </c>
      <c r="G258" s="40">
        <f t="shared" si="33"/>
        <v>0</v>
      </c>
      <c r="H258" s="2">
        <v>91864.46</v>
      </c>
      <c r="I258" s="2">
        <f>INDEX('Revised 2021 Lockdown'!E$5:E$250,MATCH(B258,'Revised 2021 Lockdown'!B$5:B$250,0))</f>
        <v>91864.46</v>
      </c>
      <c r="J258" s="2">
        <f t="shared" si="34"/>
        <v>0</v>
      </c>
      <c r="K258" s="2">
        <v>0</v>
      </c>
      <c r="L258" s="2">
        <f>INDEX('Revised 2021 Lockdown'!F$5:F$250,MATCH(B258,'Revised 2021 Lockdown'!B$5:B$250,0))</f>
        <v>0</v>
      </c>
      <c r="M258" s="2">
        <f t="shared" si="35"/>
        <v>0</v>
      </c>
      <c r="N258" s="2">
        <v>91864.46</v>
      </c>
      <c r="O258" s="34">
        <f>INDEX('Revised 2021 Lockdown'!G$5:G$250,MATCH(B258,'Revised 2021 Lockdown'!B$5:B$250,0))</f>
        <v>91864.46</v>
      </c>
      <c r="P258" s="2">
        <f t="shared" si="36"/>
        <v>0</v>
      </c>
      <c r="Q258" s="33">
        <f t="shared" si="31"/>
        <v>353.99568983222542</v>
      </c>
      <c r="R258">
        <v>365</v>
      </c>
      <c r="S258" s="67" t="str">
        <f t="shared" si="32"/>
        <v>-</v>
      </c>
      <c r="T258" s="43">
        <f t="shared" si="37"/>
        <v>91864.46</v>
      </c>
      <c r="U258" s="43">
        <f t="shared" si="38"/>
        <v>91864.46</v>
      </c>
      <c r="V258" s="43">
        <f t="shared" si="39"/>
        <v>51300.686804000827</v>
      </c>
      <c r="X258" s="43">
        <v>51244.211257228591</v>
      </c>
      <c r="Y258" s="2">
        <f t="shared" si="40"/>
        <v>56.475546772235248</v>
      </c>
    </row>
    <row r="259" spans="2:25" x14ac:dyDescent="0.35">
      <c r="B259"/>
      <c r="C259"/>
    </row>
    <row r="260" spans="2:25" x14ac:dyDescent="0.35">
      <c r="B260"/>
      <c r="C260"/>
    </row>
    <row r="261" spans="2:25" x14ac:dyDescent="0.35">
      <c r="B261"/>
      <c r="C261"/>
    </row>
    <row r="262" spans="2:25" x14ac:dyDescent="0.35">
      <c r="B262"/>
      <c r="C262"/>
    </row>
  </sheetData>
  <mergeCells count="2">
    <mergeCell ref="B2:K2"/>
    <mergeCell ref="D4:K4"/>
  </mergeCells>
  <conditionalFormatting sqref="B57 B88 B171 B190 B220">
    <cfRule type="expression" dxfId="25" priority="21">
      <formula>$C57&lt;&gt;$C55</formula>
    </cfRule>
  </conditionalFormatting>
  <conditionalFormatting sqref="B89">
    <cfRule type="expression" dxfId="24" priority="23">
      <formula>$C89&lt;&gt;$C86</formula>
    </cfRule>
  </conditionalFormatting>
  <conditionalFormatting sqref="B157 B178">
    <cfRule type="expression" dxfId="23" priority="22">
      <formula>$C157&lt;&gt;#REF!</formula>
    </cfRule>
  </conditionalFormatting>
  <conditionalFormatting sqref="B13:F13 H13:I258 C14:F258 B14:B56 B58:B87 B90:B156 B158:B170 B172:B177 B179:B189 B191:B219 B221:B243">
    <cfRule type="expression" dxfId="22" priority="20">
      <formula>$C13&lt;&gt;$C12</formula>
    </cfRule>
  </conditionalFormatting>
  <conditionalFormatting sqref="E13:F258 H13:I258">
    <cfRule type="expression" dxfId="21" priority="18">
      <formula>E13&lt;=0=TRUE</formula>
    </cfRule>
  </conditionalFormatting>
  <conditionalFormatting sqref="E11:G11">
    <cfRule type="expression" dxfId="20" priority="5">
      <formula>E11&lt;=0=TRUE</formula>
    </cfRule>
    <cfRule type="expression" dxfId="19" priority="6">
      <formula>$C11&lt;&gt;$C10</formula>
    </cfRule>
    <cfRule type="expression" dxfId="18" priority="7">
      <formula>E11&lt;=0=TRUE</formula>
    </cfRule>
    <cfRule type="expression" dxfId="17" priority="8">
      <formula>$C11&lt;&gt;$C10</formula>
    </cfRule>
  </conditionalFormatting>
  <conditionalFormatting sqref="G13:G258">
    <cfRule type="expression" dxfId="16" priority="9">
      <formula>$C13&lt;&gt;$C12</formula>
    </cfRule>
  </conditionalFormatting>
  <conditionalFormatting sqref="J13:V258">
    <cfRule type="expression" dxfId="15" priority="2">
      <formula>$C13&lt;&gt;$C12</formula>
    </cfRule>
  </conditionalFormatting>
  <conditionalFormatting sqref="Q11">
    <cfRule type="expression" dxfId="14" priority="11">
      <formula>$C11&lt;&gt;$C10</formula>
    </cfRule>
  </conditionalFormatting>
  <conditionalFormatting sqref="X13:Y258">
    <cfRule type="expression" dxfId="13" priority="1">
      <formula>$C13&lt;&gt;$C12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4788E-D61D-4A5B-9EB5-93FAFB1C2593}">
  <sheetPr codeName="Sheet3">
    <tabColor theme="8" tint="0.59999389629810485"/>
  </sheetPr>
  <dimension ref="A1:I257"/>
  <sheetViews>
    <sheetView workbookViewId="0">
      <selection activeCell="G130" sqref="G130"/>
    </sheetView>
  </sheetViews>
  <sheetFormatPr defaultColWidth="8.81640625" defaultRowHeight="14.5" x14ac:dyDescent="0.35"/>
  <cols>
    <col min="1" max="1" width="4.81640625" style="8" customWidth="1"/>
    <col min="2" max="2" width="8.54296875" style="8" customWidth="1"/>
    <col min="3" max="3" width="8.81640625" style="8" customWidth="1"/>
    <col min="4" max="4" width="53" style="8" customWidth="1"/>
    <col min="5" max="6" width="13.81640625" style="8" customWidth="1"/>
    <col min="7" max="7" width="17.7265625" style="8" bestFit="1" customWidth="1"/>
    <col min="8" max="8" width="13.81640625" style="8" customWidth="1"/>
    <col min="9" max="9" width="12.81640625" style="8" customWidth="1"/>
    <col min="10" max="16384" width="8.81640625" style="8"/>
  </cols>
  <sheetData>
    <row r="1" spans="1:9" x14ac:dyDescent="0.35">
      <c r="E1" s="8" t="s">
        <v>298</v>
      </c>
      <c r="F1" s="44">
        <v>1000</v>
      </c>
      <c r="H1" s="8" t="s">
        <v>299</v>
      </c>
      <c r="I1" s="45">
        <f t="array" ref="I1">AVERAGE(IF($I$5:$I$300&lt;&gt;0,IF($I$5:$I$300&lt;=F1,$I$5:$I$300)))</f>
        <v>581.1104026224873</v>
      </c>
    </row>
    <row r="2" spans="1:9" x14ac:dyDescent="0.35">
      <c r="B2" s="9" t="s">
        <v>300</v>
      </c>
      <c r="E2" s="10"/>
      <c r="H2" s="8" t="s">
        <v>301</v>
      </c>
      <c r="I2" s="45">
        <f t="array" ref="I2">STDEV(IF($I$5:$I$300&lt;&gt;0,IF($I$5:$I$300&lt;=F1,$I$5:$I$300)))</f>
        <v>217.19459157013256</v>
      </c>
    </row>
    <row r="3" spans="1:9" ht="15" thickBot="1" x14ac:dyDescent="0.4">
      <c r="E3" s="11">
        <f>SUM(E5:E299)</f>
        <v>428478391.72999996</v>
      </c>
      <c r="F3" s="11">
        <f>SUM(F5:F299)</f>
        <v>119800530.29999997</v>
      </c>
      <c r="G3" s="11">
        <f>SUM(G5:G299)</f>
        <v>308677861.42999965</v>
      </c>
      <c r="H3" s="41">
        <f>SUM(H5:H299)</f>
        <v>736420.93493497907</v>
      </c>
      <c r="I3" s="44">
        <f>G3/H3</f>
        <v>419.15954148866473</v>
      </c>
    </row>
    <row r="4" spans="1:9" ht="44" thickBot="1" x14ac:dyDescent="0.4">
      <c r="B4" s="62" t="s">
        <v>6</v>
      </c>
      <c r="C4" s="3" t="s">
        <v>7</v>
      </c>
      <c r="D4" s="3" t="s">
        <v>8</v>
      </c>
      <c r="E4" s="3" t="s">
        <v>302</v>
      </c>
      <c r="F4" s="3" t="s">
        <v>303</v>
      </c>
      <c r="G4" s="3" t="s">
        <v>304</v>
      </c>
      <c r="H4" s="46" t="s">
        <v>305</v>
      </c>
      <c r="I4" s="3" t="s">
        <v>306</v>
      </c>
    </row>
    <row r="5" spans="1:9" x14ac:dyDescent="0.35">
      <c r="A5" s="13">
        <v>1</v>
      </c>
      <c r="B5" s="47">
        <v>1</v>
      </c>
      <c r="C5" s="7">
        <v>1</v>
      </c>
      <c r="D5" s="12" t="s">
        <v>30</v>
      </c>
      <c r="E5" s="48">
        <v>11533390.59</v>
      </c>
      <c r="F5" s="49">
        <v>950190.35</v>
      </c>
      <c r="G5" s="49">
        <f>E5-F5</f>
        <v>10583200.24</v>
      </c>
      <c r="H5" s="50">
        <v>33792.300000000003</v>
      </c>
      <c r="I5" s="51">
        <f t="shared" ref="I5:I68" si="0">IFERROR(G5/H5,0)</f>
        <v>313.1837797368039</v>
      </c>
    </row>
    <row r="6" spans="1:9" x14ac:dyDescent="0.35">
      <c r="A6" s="13">
        <v>1</v>
      </c>
      <c r="B6" s="47">
        <v>6</v>
      </c>
      <c r="C6" s="7">
        <v>2</v>
      </c>
      <c r="D6" s="12" t="s">
        <v>34</v>
      </c>
      <c r="E6" s="48">
        <v>19296632.219999999</v>
      </c>
      <c r="F6" s="49">
        <v>5947218.3499999996</v>
      </c>
      <c r="G6" s="49">
        <f t="shared" ref="G6:G69" si="1">E6-F6</f>
        <v>13349413.869999999</v>
      </c>
      <c r="H6" s="50">
        <v>41238.339999999989</v>
      </c>
      <c r="I6" s="51">
        <f t="shared" si="0"/>
        <v>323.71365748475819</v>
      </c>
    </row>
    <row r="7" spans="1:9" x14ac:dyDescent="0.35">
      <c r="A7" s="13">
        <v>1</v>
      </c>
      <c r="B7" s="47">
        <v>8</v>
      </c>
      <c r="C7" s="7">
        <v>5</v>
      </c>
      <c r="D7" s="12" t="s">
        <v>52</v>
      </c>
      <c r="E7" s="48">
        <v>1042534.49</v>
      </c>
      <c r="F7" s="49">
        <v>403560.81000000006</v>
      </c>
      <c r="G7" s="49">
        <f t="shared" si="1"/>
        <v>638973.67999999993</v>
      </c>
      <c r="H7" s="50">
        <v>2253.19</v>
      </c>
      <c r="I7" s="51">
        <f t="shared" si="0"/>
        <v>283.58623995313309</v>
      </c>
    </row>
    <row r="8" spans="1:9" x14ac:dyDescent="0.35">
      <c r="A8" s="13">
        <v>1</v>
      </c>
      <c r="B8" s="47">
        <v>12</v>
      </c>
      <c r="C8" s="7">
        <v>4</v>
      </c>
      <c r="D8" s="12" t="s">
        <v>230</v>
      </c>
      <c r="E8" s="48">
        <v>5173372.76</v>
      </c>
      <c r="F8" s="49">
        <v>1376037.5499999998</v>
      </c>
      <c r="G8" s="49">
        <f t="shared" si="1"/>
        <v>3797335.21</v>
      </c>
      <c r="H8" s="50">
        <v>6048.03</v>
      </c>
      <c r="I8" s="51">
        <f t="shared" si="0"/>
        <v>627.86315709412816</v>
      </c>
    </row>
    <row r="9" spans="1:9" x14ac:dyDescent="0.35">
      <c r="A9" s="13">
        <v>1</v>
      </c>
      <c r="B9" s="47">
        <v>14</v>
      </c>
      <c r="C9" s="7">
        <v>3</v>
      </c>
      <c r="D9" s="12" t="s">
        <v>37</v>
      </c>
      <c r="E9" s="48">
        <v>2836113.13</v>
      </c>
      <c r="F9" s="49">
        <v>380885.7</v>
      </c>
      <c r="G9" s="49">
        <f t="shared" si="1"/>
        <v>2455227.4299999997</v>
      </c>
      <c r="H9" s="50">
        <v>11359.3</v>
      </c>
      <c r="I9" s="51">
        <f t="shared" si="0"/>
        <v>216.14249381564002</v>
      </c>
    </row>
    <row r="10" spans="1:9" x14ac:dyDescent="0.35">
      <c r="A10" s="13">
        <v>1</v>
      </c>
      <c r="B10" s="47">
        <v>18</v>
      </c>
      <c r="C10" s="7">
        <v>2</v>
      </c>
      <c r="D10" s="12" t="s">
        <v>35</v>
      </c>
      <c r="E10" s="48">
        <v>10367883.93</v>
      </c>
      <c r="F10" s="49">
        <v>5030534.29</v>
      </c>
      <c r="G10" s="49">
        <f t="shared" si="1"/>
        <v>5337349.6399999997</v>
      </c>
      <c r="H10" s="50">
        <v>20313.560000000001</v>
      </c>
      <c r="I10" s="51">
        <f t="shared" si="0"/>
        <v>262.7481170213394</v>
      </c>
    </row>
    <row r="11" spans="1:9" x14ac:dyDescent="0.35">
      <c r="A11" s="13">
        <v>2</v>
      </c>
      <c r="B11" s="47">
        <v>20</v>
      </c>
      <c r="C11" s="7">
        <v>1</v>
      </c>
      <c r="D11" s="12" t="s">
        <v>222</v>
      </c>
      <c r="E11" s="48">
        <v>68945842.129999995</v>
      </c>
      <c r="F11" s="49">
        <v>18779347.939999998</v>
      </c>
      <c r="G11" s="49">
        <f t="shared" si="1"/>
        <v>50166494.189999998</v>
      </c>
      <c r="H11" s="50">
        <v>94359.44</v>
      </c>
      <c r="I11" s="51">
        <f t="shared" si="0"/>
        <v>531.65315722518062</v>
      </c>
    </row>
    <row r="12" spans="1:9" x14ac:dyDescent="0.35">
      <c r="A12" s="13">
        <v>2</v>
      </c>
      <c r="B12" s="47">
        <v>21</v>
      </c>
      <c r="C12" s="7">
        <v>4</v>
      </c>
      <c r="D12" s="12" t="s">
        <v>41</v>
      </c>
      <c r="E12" s="48">
        <v>4463589.63</v>
      </c>
      <c r="F12" s="49">
        <v>1108723.19</v>
      </c>
      <c r="G12" s="49">
        <f t="shared" si="1"/>
        <v>3354866.44</v>
      </c>
      <c r="H12" s="50">
        <v>5438.3499999999985</v>
      </c>
      <c r="I12" s="51">
        <f t="shared" si="0"/>
        <v>616.89049803708861</v>
      </c>
    </row>
    <row r="13" spans="1:9" x14ac:dyDescent="0.35">
      <c r="A13" s="13">
        <v>2</v>
      </c>
      <c r="B13" s="47">
        <v>34</v>
      </c>
      <c r="C13" s="7">
        <v>4</v>
      </c>
      <c r="D13" s="12" t="s">
        <v>42</v>
      </c>
      <c r="E13" s="48">
        <v>2261735.73</v>
      </c>
      <c r="F13" s="49">
        <v>921612.77999999991</v>
      </c>
      <c r="G13" s="49">
        <f t="shared" si="1"/>
        <v>1340122.9500000002</v>
      </c>
      <c r="H13" s="50">
        <v>4310.08</v>
      </c>
      <c r="I13" s="51">
        <f t="shared" si="0"/>
        <v>310.92762779345168</v>
      </c>
    </row>
    <row r="14" spans="1:9" x14ac:dyDescent="0.35">
      <c r="A14" s="13">
        <v>2</v>
      </c>
      <c r="B14" s="47">
        <v>36</v>
      </c>
      <c r="C14" s="7">
        <v>3</v>
      </c>
      <c r="D14" s="12" t="s">
        <v>38</v>
      </c>
      <c r="E14" s="48">
        <v>7482791.7599999998</v>
      </c>
      <c r="F14" s="49">
        <v>1206895.49</v>
      </c>
      <c r="G14" s="49">
        <f t="shared" si="1"/>
        <v>6275896.2699999996</v>
      </c>
      <c r="H14" s="50">
        <v>4971.59</v>
      </c>
      <c r="I14" s="51">
        <f t="shared" si="0"/>
        <v>1262.3519377100686</v>
      </c>
    </row>
    <row r="15" spans="1:9" x14ac:dyDescent="0.35">
      <c r="A15" s="13">
        <v>2</v>
      </c>
      <c r="B15" s="47">
        <v>39</v>
      </c>
      <c r="C15" s="7">
        <v>7</v>
      </c>
      <c r="D15" s="12" t="s">
        <v>101</v>
      </c>
      <c r="E15" s="48">
        <v>187933.9</v>
      </c>
      <c r="F15" s="49">
        <v>951.67</v>
      </c>
      <c r="G15" s="49">
        <f t="shared" si="1"/>
        <v>186982.22999999998</v>
      </c>
      <c r="H15" s="50">
        <v>253.36</v>
      </c>
      <c r="I15" s="51">
        <f t="shared" si="0"/>
        <v>738.01006473002826</v>
      </c>
    </row>
    <row r="16" spans="1:9" x14ac:dyDescent="0.35">
      <c r="A16" s="13">
        <v>2</v>
      </c>
      <c r="B16" s="47">
        <v>41</v>
      </c>
      <c r="C16" s="7">
        <v>5</v>
      </c>
      <c r="D16" s="12" t="s">
        <v>234</v>
      </c>
      <c r="E16" s="48">
        <v>564136.86</v>
      </c>
      <c r="F16" s="49">
        <v>294651.75</v>
      </c>
      <c r="G16" s="49">
        <f t="shared" si="1"/>
        <v>269485.11</v>
      </c>
      <c r="H16" s="50">
        <v>1364.9699999999998</v>
      </c>
      <c r="I16" s="51">
        <f t="shared" si="0"/>
        <v>197.42932811710151</v>
      </c>
    </row>
    <row r="17" spans="1:9" x14ac:dyDescent="0.35">
      <c r="A17" s="13">
        <v>3</v>
      </c>
      <c r="B17" s="47">
        <v>50</v>
      </c>
      <c r="C17" s="7">
        <v>1</v>
      </c>
      <c r="D17" s="12" t="s">
        <v>223</v>
      </c>
      <c r="E17" s="48">
        <v>13269002.77</v>
      </c>
      <c r="F17" s="49">
        <v>4638269.8899999997</v>
      </c>
      <c r="G17" s="49">
        <f t="shared" si="1"/>
        <v>8630732.879999999</v>
      </c>
      <c r="H17" s="50">
        <v>22326.379999999997</v>
      </c>
      <c r="I17" s="51">
        <f t="shared" si="0"/>
        <v>386.57108228024424</v>
      </c>
    </row>
    <row r="18" spans="1:9" x14ac:dyDescent="0.35">
      <c r="A18" s="13">
        <v>3</v>
      </c>
      <c r="B18" s="47">
        <v>53</v>
      </c>
      <c r="C18" s="7">
        <v>2</v>
      </c>
      <c r="D18" s="12" t="s">
        <v>36</v>
      </c>
      <c r="E18" s="48">
        <v>12082819.550000001</v>
      </c>
      <c r="F18" s="49">
        <v>6313683.25</v>
      </c>
      <c r="G18" s="49">
        <f t="shared" si="1"/>
        <v>5769136.3000000007</v>
      </c>
      <c r="H18" s="50">
        <v>32911.33</v>
      </c>
      <c r="I18" s="51">
        <f t="shared" si="0"/>
        <v>175.29331996002594</v>
      </c>
    </row>
    <row r="19" spans="1:9" x14ac:dyDescent="0.35">
      <c r="A19" s="13">
        <v>3</v>
      </c>
      <c r="B19" s="47">
        <v>55</v>
      </c>
      <c r="C19" s="7">
        <v>3</v>
      </c>
      <c r="D19" s="12" t="s">
        <v>227</v>
      </c>
      <c r="E19" s="48">
        <v>1434990.18</v>
      </c>
      <c r="F19" s="49">
        <v>217316.16</v>
      </c>
      <c r="G19" s="49">
        <f t="shared" si="1"/>
        <v>1217674.02</v>
      </c>
      <c r="H19" s="50">
        <v>3158.44</v>
      </c>
      <c r="I19" s="51">
        <f t="shared" si="0"/>
        <v>385.53020478464055</v>
      </c>
    </row>
    <row r="20" spans="1:9" x14ac:dyDescent="0.35">
      <c r="A20" s="13">
        <v>3</v>
      </c>
      <c r="B20" s="47">
        <v>56</v>
      </c>
      <c r="C20" s="7">
        <v>5</v>
      </c>
      <c r="D20" s="12" t="s">
        <v>235</v>
      </c>
      <c r="E20" s="48">
        <v>1065130.98</v>
      </c>
      <c r="F20" s="49">
        <v>42700.71</v>
      </c>
      <c r="G20" s="49">
        <f t="shared" si="1"/>
        <v>1022430.27</v>
      </c>
      <c r="H20" s="50">
        <v>2532.6</v>
      </c>
      <c r="I20" s="51">
        <f t="shared" si="0"/>
        <v>403.70775882492302</v>
      </c>
    </row>
    <row r="21" spans="1:9" x14ac:dyDescent="0.35">
      <c r="A21" s="13">
        <v>3</v>
      </c>
      <c r="B21" s="47">
        <v>59</v>
      </c>
      <c r="C21" s="7">
        <v>7</v>
      </c>
      <c r="D21" s="12" t="s">
        <v>102</v>
      </c>
      <c r="E21" s="48">
        <v>156228.22</v>
      </c>
      <c r="F21" s="49">
        <v>0</v>
      </c>
      <c r="G21" s="49">
        <f t="shared" si="1"/>
        <v>156228.22</v>
      </c>
      <c r="H21" s="50">
        <v>224.73470165236895</v>
      </c>
      <c r="I21" s="51">
        <f t="shared" si="0"/>
        <v>695.16731884896774</v>
      </c>
    </row>
    <row r="22" spans="1:9" x14ac:dyDescent="0.35">
      <c r="A22" s="13">
        <v>3</v>
      </c>
      <c r="B22" s="47">
        <v>67</v>
      </c>
      <c r="C22" s="7">
        <v>5</v>
      </c>
      <c r="D22" s="12" t="s">
        <v>53</v>
      </c>
      <c r="E22" s="48">
        <v>217817.45</v>
      </c>
      <c r="F22" s="49">
        <v>0</v>
      </c>
      <c r="G22" s="49">
        <f t="shared" si="1"/>
        <v>217817.45</v>
      </c>
      <c r="H22" s="50">
        <v>1079.777567453717</v>
      </c>
      <c r="I22" s="51">
        <f t="shared" si="0"/>
        <v>201.72437043089101</v>
      </c>
    </row>
    <row r="23" spans="1:9" x14ac:dyDescent="0.35">
      <c r="A23" s="13">
        <v>3</v>
      </c>
      <c r="B23" s="47">
        <v>87</v>
      </c>
      <c r="C23" s="7">
        <v>4</v>
      </c>
      <c r="D23" s="12" t="s">
        <v>43</v>
      </c>
      <c r="E23" s="48">
        <v>5666085.3600000003</v>
      </c>
      <c r="F23" s="49">
        <v>1812904.22</v>
      </c>
      <c r="G23" s="49">
        <f t="shared" si="1"/>
        <v>3853181.1400000006</v>
      </c>
      <c r="H23" s="50">
        <v>11249.39</v>
      </c>
      <c r="I23" s="51">
        <f t="shared" si="0"/>
        <v>342.52356261095053</v>
      </c>
    </row>
    <row r="24" spans="1:9" x14ac:dyDescent="0.35">
      <c r="A24" s="13">
        <v>4</v>
      </c>
      <c r="B24" s="47">
        <v>88</v>
      </c>
      <c r="C24" s="7">
        <v>4</v>
      </c>
      <c r="D24" s="12" t="s">
        <v>231</v>
      </c>
      <c r="E24" s="48">
        <v>3307471.28</v>
      </c>
      <c r="F24" s="49">
        <v>1048910.48</v>
      </c>
      <c r="G24" s="49">
        <f t="shared" si="1"/>
        <v>2258560.7999999998</v>
      </c>
      <c r="H24" s="50">
        <v>5380.82</v>
      </c>
      <c r="I24" s="51">
        <f t="shared" si="0"/>
        <v>419.74286447047103</v>
      </c>
    </row>
    <row r="25" spans="1:9" x14ac:dyDescent="0.35">
      <c r="A25" s="13">
        <v>4</v>
      </c>
      <c r="B25" s="47">
        <v>89</v>
      </c>
      <c r="C25" s="7">
        <v>4</v>
      </c>
      <c r="D25" s="12" t="s">
        <v>44</v>
      </c>
      <c r="E25" s="48">
        <v>5570253.2800000003</v>
      </c>
      <c r="F25" s="49">
        <v>1193245.8600000001</v>
      </c>
      <c r="G25" s="49">
        <f t="shared" si="1"/>
        <v>4377007.42</v>
      </c>
      <c r="H25" s="50">
        <v>5688.7400000000016</v>
      </c>
      <c r="I25" s="51">
        <f t="shared" si="0"/>
        <v>769.41597260553283</v>
      </c>
    </row>
    <row r="26" spans="1:9" x14ac:dyDescent="0.35">
      <c r="A26" s="13">
        <v>4</v>
      </c>
      <c r="B26" s="47">
        <v>97</v>
      </c>
      <c r="C26" s="7">
        <v>1</v>
      </c>
      <c r="D26" s="12" t="s">
        <v>31</v>
      </c>
      <c r="E26" s="48">
        <v>33013832.850000001</v>
      </c>
      <c r="F26" s="49">
        <v>11253837.650000002</v>
      </c>
      <c r="G26" s="49">
        <f t="shared" si="1"/>
        <v>21759995.199999999</v>
      </c>
      <c r="H26" s="50">
        <v>54619.669999999991</v>
      </c>
      <c r="I26" s="51">
        <f t="shared" si="0"/>
        <v>398.39118764357244</v>
      </c>
    </row>
    <row r="27" spans="1:9" x14ac:dyDescent="0.35">
      <c r="A27" s="13">
        <v>4</v>
      </c>
      <c r="B27" s="47">
        <v>100</v>
      </c>
      <c r="C27" s="7">
        <v>9</v>
      </c>
      <c r="D27" s="12" t="s">
        <v>180</v>
      </c>
      <c r="E27" s="48">
        <v>31695.24</v>
      </c>
      <c r="F27" s="49">
        <v>0</v>
      </c>
      <c r="G27" s="49">
        <f t="shared" si="1"/>
        <v>31695.24</v>
      </c>
      <c r="H27" s="50">
        <v>36.052554656926674</v>
      </c>
      <c r="I27" s="51">
        <f t="shared" si="0"/>
        <v>879.13991953162429</v>
      </c>
    </row>
    <row r="28" spans="1:9" x14ac:dyDescent="0.35">
      <c r="A28" s="13">
        <v>4</v>
      </c>
      <c r="B28" s="47">
        <v>103</v>
      </c>
      <c r="C28" s="7">
        <v>3</v>
      </c>
      <c r="D28" s="12" t="s">
        <v>228</v>
      </c>
      <c r="E28" s="48">
        <v>1882859.76</v>
      </c>
      <c r="F28" s="49">
        <v>722298.07999999984</v>
      </c>
      <c r="G28" s="49">
        <f t="shared" si="1"/>
        <v>1160561.6800000002</v>
      </c>
      <c r="H28" s="50">
        <v>3704.3299999999995</v>
      </c>
      <c r="I28" s="51">
        <f t="shared" si="0"/>
        <v>313.29867479409239</v>
      </c>
    </row>
    <row r="29" spans="1:9" x14ac:dyDescent="0.35">
      <c r="A29" s="13">
        <v>4</v>
      </c>
      <c r="B29" s="47">
        <v>123</v>
      </c>
      <c r="C29" s="7">
        <v>3</v>
      </c>
      <c r="D29" s="12" t="s">
        <v>39</v>
      </c>
      <c r="E29" s="48">
        <v>3019809.9</v>
      </c>
      <c r="F29" s="49">
        <v>613594.22</v>
      </c>
      <c r="G29" s="49">
        <f t="shared" si="1"/>
        <v>2406215.6799999997</v>
      </c>
      <c r="H29" s="50">
        <v>6734.17</v>
      </c>
      <c r="I29" s="51">
        <f t="shared" si="0"/>
        <v>357.31436539321101</v>
      </c>
    </row>
    <row r="30" spans="1:9" x14ac:dyDescent="0.35">
      <c r="A30" s="13">
        <v>4</v>
      </c>
      <c r="B30" s="47">
        <v>128</v>
      </c>
      <c r="C30" s="7">
        <v>7</v>
      </c>
      <c r="D30" s="12" t="s">
        <v>103</v>
      </c>
      <c r="E30" s="48">
        <v>126683.53</v>
      </c>
      <c r="F30" s="49">
        <v>265.5</v>
      </c>
      <c r="G30" s="49">
        <f t="shared" si="1"/>
        <v>126418.03</v>
      </c>
      <c r="H30" s="50">
        <v>135.00863958903548</v>
      </c>
      <c r="I30" s="51">
        <f t="shared" si="0"/>
        <v>936.36992702700218</v>
      </c>
    </row>
    <row r="31" spans="1:9" x14ac:dyDescent="0.35">
      <c r="A31" s="13">
        <v>4</v>
      </c>
      <c r="B31" s="47">
        <v>143</v>
      </c>
      <c r="C31" s="7">
        <v>4</v>
      </c>
      <c r="D31" s="12" t="s">
        <v>45</v>
      </c>
      <c r="E31" s="48">
        <v>1081903.3700000001</v>
      </c>
      <c r="F31" s="49">
        <v>780052.83</v>
      </c>
      <c r="G31" s="49">
        <f t="shared" si="1"/>
        <v>301850.54000000015</v>
      </c>
      <c r="H31" s="50">
        <v>2906.48</v>
      </c>
      <c r="I31" s="51">
        <f t="shared" si="0"/>
        <v>103.85433238831857</v>
      </c>
    </row>
    <row r="32" spans="1:9" x14ac:dyDescent="0.35">
      <c r="A32" s="13">
        <v>4</v>
      </c>
      <c r="B32" s="47">
        <v>152</v>
      </c>
      <c r="C32" s="7">
        <v>7</v>
      </c>
      <c r="D32" s="12" t="s">
        <v>253</v>
      </c>
      <c r="E32" s="48">
        <v>190988.5</v>
      </c>
      <c r="F32" s="49">
        <v>0</v>
      </c>
      <c r="G32" s="49">
        <f t="shared" si="1"/>
        <v>190988.5</v>
      </c>
      <c r="H32" s="50">
        <v>339.4486684621404</v>
      </c>
      <c r="I32" s="51">
        <f t="shared" si="0"/>
        <v>562.64324401467331</v>
      </c>
    </row>
    <row r="33" spans="1:9" x14ac:dyDescent="0.35">
      <c r="A33" s="13">
        <v>4</v>
      </c>
      <c r="B33" s="47">
        <v>157</v>
      </c>
      <c r="C33" s="7">
        <v>5</v>
      </c>
      <c r="D33" s="12" t="s">
        <v>54</v>
      </c>
      <c r="E33" s="48">
        <v>216392.77</v>
      </c>
      <c r="F33" s="49">
        <v>150</v>
      </c>
      <c r="G33" s="49">
        <f t="shared" si="1"/>
        <v>216242.77</v>
      </c>
      <c r="H33" s="50">
        <v>308.02534715465339</v>
      </c>
      <c r="I33" s="51">
        <f t="shared" si="0"/>
        <v>702.02914142461395</v>
      </c>
    </row>
    <row r="34" spans="1:9" x14ac:dyDescent="0.35">
      <c r="A34" s="13">
        <v>4</v>
      </c>
      <c r="B34" s="47">
        <v>159</v>
      </c>
      <c r="C34" s="7">
        <v>9</v>
      </c>
      <c r="D34" s="12" t="s">
        <v>293</v>
      </c>
      <c r="E34" s="48">
        <v>330948</v>
      </c>
      <c r="F34" s="49">
        <v>0</v>
      </c>
      <c r="G34" s="49">
        <f t="shared" si="1"/>
        <v>330948</v>
      </c>
      <c r="H34" s="50">
        <v>784.37563353629503</v>
      </c>
      <c r="I34" s="51">
        <f t="shared" si="0"/>
        <v>421.92539626447513</v>
      </c>
    </row>
    <row r="35" spans="1:9" x14ac:dyDescent="0.35">
      <c r="A35" s="13">
        <v>4</v>
      </c>
      <c r="B35" s="47">
        <v>162</v>
      </c>
      <c r="C35" s="7">
        <v>7</v>
      </c>
      <c r="D35" s="12" t="s">
        <v>254</v>
      </c>
      <c r="E35" s="48">
        <v>505251.35</v>
      </c>
      <c r="F35" s="49">
        <v>55722.71</v>
      </c>
      <c r="G35" s="49">
        <f t="shared" si="1"/>
        <v>449528.63999999996</v>
      </c>
      <c r="H35" s="50">
        <v>1197.1099999999999</v>
      </c>
      <c r="I35" s="51">
        <f t="shared" si="0"/>
        <v>375.51155699977443</v>
      </c>
    </row>
    <row r="36" spans="1:9" x14ac:dyDescent="0.35">
      <c r="A36" s="13">
        <v>4</v>
      </c>
      <c r="B36" s="47">
        <v>166</v>
      </c>
      <c r="C36" s="7">
        <v>7</v>
      </c>
      <c r="D36" s="12" t="s">
        <v>255</v>
      </c>
      <c r="E36" s="48">
        <v>532703.84</v>
      </c>
      <c r="F36" s="49">
        <v>154957.79999999999</v>
      </c>
      <c r="G36" s="49">
        <f t="shared" si="1"/>
        <v>377746.04</v>
      </c>
      <c r="H36" s="50">
        <v>726.77</v>
      </c>
      <c r="I36" s="51">
        <f t="shared" si="0"/>
        <v>519.760089161633</v>
      </c>
    </row>
    <row r="37" spans="1:9" x14ac:dyDescent="0.35">
      <c r="A37" s="13">
        <v>4</v>
      </c>
      <c r="B37" s="47">
        <v>172</v>
      </c>
      <c r="C37" s="7">
        <v>1</v>
      </c>
      <c r="D37" s="12" t="s">
        <v>32</v>
      </c>
      <c r="E37" s="48">
        <v>18959401.68</v>
      </c>
      <c r="F37" s="49">
        <v>5187768.4799999995</v>
      </c>
      <c r="G37" s="49">
        <f t="shared" si="1"/>
        <v>13771633.199999999</v>
      </c>
      <c r="H37" s="50">
        <v>32572.74</v>
      </c>
      <c r="I37" s="51">
        <f t="shared" si="0"/>
        <v>422.79627688674634</v>
      </c>
    </row>
    <row r="38" spans="1:9" x14ac:dyDescent="0.35">
      <c r="A38" s="13">
        <v>4</v>
      </c>
      <c r="B38" s="47">
        <v>173</v>
      </c>
      <c r="C38" s="7">
        <v>9</v>
      </c>
      <c r="D38" s="12" t="s">
        <v>181</v>
      </c>
      <c r="E38" s="48">
        <v>271740.31</v>
      </c>
      <c r="F38" s="49">
        <v>0</v>
      </c>
      <c r="G38" s="49">
        <f t="shared" si="1"/>
        <v>271740.31</v>
      </c>
      <c r="H38" s="50">
        <v>368.71</v>
      </c>
      <c r="I38" s="51">
        <f t="shared" si="0"/>
        <v>737.00282064495138</v>
      </c>
    </row>
    <row r="39" spans="1:9" x14ac:dyDescent="0.35">
      <c r="A39" s="13">
        <v>5</v>
      </c>
      <c r="B39" s="47">
        <v>179</v>
      </c>
      <c r="C39" s="7">
        <v>3</v>
      </c>
      <c r="D39" s="12" t="s">
        <v>40</v>
      </c>
      <c r="E39" s="48">
        <v>3204155.18</v>
      </c>
      <c r="F39" s="49">
        <v>16987.400000000001</v>
      </c>
      <c r="G39" s="49">
        <f t="shared" si="1"/>
        <v>3187167.7800000003</v>
      </c>
      <c r="H39" s="50">
        <v>5299.9</v>
      </c>
      <c r="I39" s="51">
        <f t="shared" si="0"/>
        <v>601.36375780675121</v>
      </c>
    </row>
    <row r="40" spans="1:9" x14ac:dyDescent="0.35">
      <c r="A40" s="13">
        <v>5</v>
      </c>
      <c r="B40" s="47">
        <v>183</v>
      </c>
      <c r="C40" s="7">
        <v>4</v>
      </c>
      <c r="D40" s="12" t="s">
        <v>46</v>
      </c>
      <c r="E40" s="48">
        <v>7443477.4699999997</v>
      </c>
      <c r="F40" s="49">
        <v>830619.73</v>
      </c>
      <c r="G40" s="49">
        <f t="shared" si="1"/>
        <v>6612857.7400000002</v>
      </c>
      <c r="H40" s="50">
        <v>12436.082400000001</v>
      </c>
      <c r="I40" s="51">
        <f t="shared" si="0"/>
        <v>531.74766194858921</v>
      </c>
    </row>
    <row r="41" spans="1:9" x14ac:dyDescent="0.35">
      <c r="A41" s="13">
        <v>5</v>
      </c>
      <c r="B41" s="47">
        <v>186</v>
      </c>
      <c r="C41" s="7">
        <v>4</v>
      </c>
      <c r="D41" s="12" t="s">
        <v>47</v>
      </c>
      <c r="E41" s="48">
        <v>9350813.0099999998</v>
      </c>
      <c r="F41" s="49">
        <v>2557234.56</v>
      </c>
      <c r="G41" s="49">
        <f t="shared" si="1"/>
        <v>6793578.4499999993</v>
      </c>
      <c r="H41" s="50">
        <v>9865.7900000000009</v>
      </c>
      <c r="I41" s="51">
        <f t="shared" si="0"/>
        <v>688.59953941853598</v>
      </c>
    </row>
    <row r="42" spans="1:9" x14ac:dyDescent="0.35">
      <c r="A42" s="13">
        <v>5</v>
      </c>
      <c r="B42" s="47">
        <v>188</v>
      </c>
      <c r="C42" s="7">
        <v>8</v>
      </c>
      <c r="D42" s="12" t="s">
        <v>134</v>
      </c>
      <c r="E42" s="48">
        <v>162358.01</v>
      </c>
      <c r="F42" s="49">
        <v>42285</v>
      </c>
      <c r="G42" s="49">
        <f t="shared" si="1"/>
        <v>120073.01000000001</v>
      </c>
      <c r="H42" s="50">
        <v>197.78</v>
      </c>
      <c r="I42" s="51">
        <f t="shared" si="0"/>
        <v>607.10390332692896</v>
      </c>
    </row>
    <row r="43" spans="1:9" x14ac:dyDescent="0.35">
      <c r="A43" s="13">
        <v>5</v>
      </c>
      <c r="B43" s="47">
        <v>190</v>
      </c>
      <c r="C43" s="7">
        <v>4</v>
      </c>
      <c r="D43" s="12" t="s">
        <v>48</v>
      </c>
      <c r="E43" s="48">
        <v>2635089.2799999998</v>
      </c>
      <c r="F43" s="49">
        <v>798327.3899999999</v>
      </c>
      <c r="G43" s="49">
        <f t="shared" si="1"/>
        <v>1836761.89</v>
      </c>
      <c r="H43" s="50">
        <v>3132.35</v>
      </c>
      <c r="I43" s="51">
        <f t="shared" si="0"/>
        <v>586.38462815458035</v>
      </c>
    </row>
    <row r="44" spans="1:9" x14ac:dyDescent="0.35">
      <c r="A44" s="13">
        <v>5</v>
      </c>
      <c r="B44" s="47">
        <v>192</v>
      </c>
      <c r="C44" s="7">
        <v>7</v>
      </c>
      <c r="D44" s="12" t="s">
        <v>256</v>
      </c>
      <c r="E44" s="48">
        <v>199787.85</v>
      </c>
      <c r="F44" s="49">
        <v>50028.320000000007</v>
      </c>
      <c r="G44" s="49">
        <f t="shared" si="1"/>
        <v>149759.53</v>
      </c>
      <c r="H44" s="50">
        <v>262.19999999999993</v>
      </c>
      <c r="I44" s="51">
        <f t="shared" si="0"/>
        <v>571.1652555301298</v>
      </c>
    </row>
    <row r="45" spans="1:9" x14ac:dyDescent="0.35">
      <c r="A45" s="13">
        <v>5</v>
      </c>
      <c r="B45" s="47">
        <v>204</v>
      </c>
      <c r="C45" s="7">
        <v>9</v>
      </c>
      <c r="D45" s="12" t="s">
        <v>182</v>
      </c>
      <c r="E45" s="48">
        <v>512295.66</v>
      </c>
      <c r="F45" s="49">
        <v>0</v>
      </c>
      <c r="G45" s="49">
        <f t="shared" si="1"/>
        <v>512295.66</v>
      </c>
      <c r="H45" s="50">
        <v>413.27462949729085</v>
      </c>
      <c r="I45" s="51">
        <f t="shared" si="0"/>
        <v>1239.6010387164554</v>
      </c>
    </row>
    <row r="46" spans="1:9" x14ac:dyDescent="0.35">
      <c r="A46" s="13">
        <v>5</v>
      </c>
      <c r="B46" s="47">
        <v>205</v>
      </c>
      <c r="C46" s="7">
        <v>7</v>
      </c>
      <c r="D46" s="12" t="s">
        <v>104</v>
      </c>
      <c r="E46" s="48">
        <v>454657.84</v>
      </c>
      <c r="F46" s="49">
        <v>0</v>
      </c>
      <c r="G46" s="49">
        <f t="shared" si="1"/>
        <v>454657.84</v>
      </c>
      <c r="H46" s="50">
        <v>550.85466891971043</v>
      </c>
      <c r="I46" s="51">
        <f t="shared" si="0"/>
        <v>825.36804288440817</v>
      </c>
    </row>
    <row r="47" spans="1:9" x14ac:dyDescent="0.35">
      <c r="A47" s="13">
        <v>5</v>
      </c>
      <c r="B47" s="47">
        <v>212</v>
      </c>
      <c r="C47" s="7">
        <v>7</v>
      </c>
      <c r="D47" s="12" t="s">
        <v>257</v>
      </c>
      <c r="E47" s="48">
        <v>325454.98</v>
      </c>
      <c r="F47" s="49">
        <v>690</v>
      </c>
      <c r="G47" s="49">
        <f t="shared" si="1"/>
        <v>324764.98</v>
      </c>
      <c r="H47" s="50">
        <v>412.7910843855214</v>
      </c>
      <c r="I47" s="51">
        <f t="shared" si="0"/>
        <v>786.75386238887256</v>
      </c>
    </row>
    <row r="48" spans="1:9" x14ac:dyDescent="0.35">
      <c r="A48" s="13">
        <v>5</v>
      </c>
      <c r="B48" s="47">
        <v>214</v>
      </c>
      <c r="C48" s="7">
        <v>5</v>
      </c>
      <c r="D48" s="12" t="s">
        <v>55</v>
      </c>
      <c r="E48" s="48">
        <v>2030933.93</v>
      </c>
      <c r="F48" s="49">
        <v>891786.46</v>
      </c>
      <c r="G48" s="49">
        <f t="shared" si="1"/>
        <v>1139147.47</v>
      </c>
      <c r="H48" s="50">
        <v>3362.9200000000005</v>
      </c>
      <c r="I48" s="51">
        <f t="shared" si="0"/>
        <v>338.73760600906348</v>
      </c>
    </row>
    <row r="49" spans="1:9" x14ac:dyDescent="0.35">
      <c r="A49" s="13">
        <v>5</v>
      </c>
      <c r="B49" s="47">
        <v>216</v>
      </c>
      <c r="C49" s="7">
        <v>7</v>
      </c>
      <c r="D49" s="12" t="s">
        <v>258</v>
      </c>
      <c r="E49" s="48">
        <v>427884.24</v>
      </c>
      <c r="F49" s="49">
        <v>102254.19</v>
      </c>
      <c r="G49" s="49">
        <f t="shared" si="1"/>
        <v>325630.05</v>
      </c>
      <c r="H49" s="50">
        <v>906.27</v>
      </c>
      <c r="I49" s="51">
        <f t="shared" si="0"/>
        <v>359.30798768578899</v>
      </c>
    </row>
    <row r="50" spans="1:9" x14ac:dyDescent="0.35">
      <c r="A50" s="13">
        <v>5</v>
      </c>
      <c r="B50" s="47">
        <v>218</v>
      </c>
      <c r="C50" s="7">
        <v>9</v>
      </c>
      <c r="D50" s="12" t="s">
        <v>183</v>
      </c>
      <c r="E50" s="48">
        <v>234286.85</v>
      </c>
      <c r="F50" s="49">
        <v>30</v>
      </c>
      <c r="G50" s="49">
        <f t="shared" si="1"/>
        <v>234256.85</v>
      </c>
      <c r="H50" s="50">
        <v>254.33375968949872</v>
      </c>
      <c r="I50" s="51">
        <f t="shared" si="0"/>
        <v>921.06077575383836</v>
      </c>
    </row>
    <row r="51" spans="1:9" x14ac:dyDescent="0.35">
      <c r="A51" s="13">
        <v>5</v>
      </c>
      <c r="B51" s="47">
        <v>223</v>
      </c>
      <c r="C51" s="7">
        <v>5</v>
      </c>
      <c r="D51" s="12" t="s">
        <v>236</v>
      </c>
      <c r="E51" s="48">
        <v>211787.34</v>
      </c>
      <c r="F51" s="49">
        <v>2274.1999999999998</v>
      </c>
      <c r="G51" s="49">
        <f t="shared" si="1"/>
        <v>209513.13999999998</v>
      </c>
      <c r="H51" s="50">
        <v>294.77000000000004</v>
      </c>
      <c r="I51" s="51">
        <f t="shared" si="0"/>
        <v>710.76819214981163</v>
      </c>
    </row>
    <row r="52" spans="1:9" x14ac:dyDescent="0.35">
      <c r="A52" s="13">
        <v>5</v>
      </c>
      <c r="B52" s="47">
        <v>224</v>
      </c>
      <c r="C52" s="7">
        <v>5</v>
      </c>
      <c r="D52" s="12" t="s">
        <v>56</v>
      </c>
      <c r="E52" s="48">
        <v>95776.06</v>
      </c>
      <c r="F52" s="49">
        <v>165</v>
      </c>
      <c r="G52" s="49">
        <f t="shared" si="1"/>
        <v>95611.06</v>
      </c>
      <c r="H52" s="50">
        <v>185.9200315345611</v>
      </c>
      <c r="I52" s="51">
        <f t="shared" si="0"/>
        <v>514.25905649239655</v>
      </c>
    </row>
    <row r="53" spans="1:9" x14ac:dyDescent="0.35">
      <c r="A53" s="13">
        <v>5</v>
      </c>
      <c r="B53" s="47">
        <v>229</v>
      </c>
      <c r="C53" s="7">
        <v>7</v>
      </c>
      <c r="D53" s="12" t="s">
        <v>259</v>
      </c>
      <c r="E53" s="48">
        <v>485038.41</v>
      </c>
      <c r="F53" s="49">
        <v>159801.26999999999</v>
      </c>
      <c r="G53" s="49">
        <f t="shared" si="1"/>
        <v>325237.14</v>
      </c>
      <c r="H53" s="50">
        <v>835.5200000000001</v>
      </c>
      <c r="I53" s="51">
        <f t="shared" si="0"/>
        <v>389.26314151666026</v>
      </c>
    </row>
    <row r="54" spans="1:9" x14ac:dyDescent="0.35">
      <c r="A54" s="13">
        <v>5</v>
      </c>
      <c r="B54" s="47">
        <v>230</v>
      </c>
      <c r="C54" s="7">
        <v>9</v>
      </c>
      <c r="D54" s="12" t="s">
        <v>184</v>
      </c>
      <c r="E54" s="48">
        <v>138926.81</v>
      </c>
      <c r="F54" s="49">
        <v>3610.4</v>
      </c>
      <c r="G54" s="49">
        <f t="shared" si="1"/>
        <v>135316.41</v>
      </c>
      <c r="H54" s="50">
        <v>134.06353116317706</v>
      </c>
      <c r="I54" s="51">
        <f t="shared" si="0"/>
        <v>1009.3454112833862</v>
      </c>
    </row>
    <row r="55" spans="1:9" x14ac:dyDescent="0.35">
      <c r="A55" s="13">
        <v>5</v>
      </c>
      <c r="B55" s="47">
        <v>232</v>
      </c>
      <c r="C55" s="7">
        <v>8</v>
      </c>
      <c r="D55" s="12" t="s">
        <v>135</v>
      </c>
      <c r="E55" s="48">
        <v>148685.21</v>
      </c>
      <c r="F55" s="49">
        <v>0</v>
      </c>
      <c r="G55" s="49">
        <f t="shared" si="1"/>
        <v>148685.21</v>
      </c>
      <c r="H55" s="50">
        <v>111.60992973333414</v>
      </c>
      <c r="I55" s="51">
        <f t="shared" si="0"/>
        <v>1332.1862163630833</v>
      </c>
    </row>
    <row r="56" spans="1:9" x14ac:dyDescent="0.35">
      <c r="A56" s="13">
        <v>5</v>
      </c>
      <c r="B56" s="47">
        <v>233</v>
      </c>
      <c r="C56" s="7">
        <v>5</v>
      </c>
      <c r="D56" s="12" t="s">
        <v>237</v>
      </c>
      <c r="E56" s="48">
        <v>792133.61</v>
      </c>
      <c r="F56" s="49">
        <v>410686.88</v>
      </c>
      <c r="G56" s="49">
        <f t="shared" si="1"/>
        <v>381446.73</v>
      </c>
      <c r="H56" s="50">
        <v>2226.5600000000004</v>
      </c>
      <c r="I56" s="51">
        <f t="shared" si="0"/>
        <v>171.31661846076454</v>
      </c>
    </row>
    <row r="57" spans="1:9" x14ac:dyDescent="0.35">
      <c r="A57" s="13">
        <v>5</v>
      </c>
      <c r="B57" s="47">
        <v>236</v>
      </c>
      <c r="C57" s="7">
        <v>7</v>
      </c>
      <c r="D57" s="12" t="s">
        <v>260</v>
      </c>
      <c r="E57" s="48">
        <v>575028.88</v>
      </c>
      <c r="F57" s="49">
        <v>263853.92</v>
      </c>
      <c r="G57" s="49">
        <f t="shared" si="1"/>
        <v>311174.96000000002</v>
      </c>
      <c r="H57" s="50">
        <v>1167.29</v>
      </c>
      <c r="I57" s="51">
        <f t="shared" si="0"/>
        <v>266.57896495301082</v>
      </c>
    </row>
    <row r="58" spans="1:9" x14ac:dyDescent="0.35">
      <c r="A58" s="13">
        <v>5</v>
      </c>
      <c r="B58" s="47">
        <v>238</v>
      </c>
      <c r="C58" s="7">
        <v>7</v>
      </c>
      <c r="D58" s="12" t="s">
        <v>105</v>
      </c>
      <c r="E58" s="48">
        <v>19182.009999999998</v>
      </c>
      <c r="F58" s="49">
        <v>0</v>
      </c>
      <c r="G58" s="49">
        <f t="shared" si="1"/>
        <v>19182.009999999998</v>
      </c>
      <c r="H58" s="50">
        <v>38.493141646237184</v>
      </c>
      <c r="I58" s="51">
        <f t="shared" si="0"/>
        <v>498.32279672800092</v>
      </c>
    </row>
    <row r="59" spans="1:9" x14ac:dyDescent="0.35">
      <c r="A59" s="13">
        <v>5</v>
      </c>
      <c r="B59" s="47">
        <v>239</v>
      </c>
      <c r="C59" s="7">
        <v>7</v>
      </c>
      <c r="D59" s="12" t="s">
        <v>106</v>
      </c>
      <c r="E59" s="48">
        <v>1807381</v>
      </c>
      <c r="F59" s="49">
        <v>624947.64999999991</v>
      </c>
      <c r="G59" s="49">
        <f t="shared" si="1"/>
        <v>1182433.3500000001</v>
      </c>
      <c r="H59" s="50">
        <v>2825.04</v>
      </c>
      <c r="I59" s="51">
        <f t="shared" si="0"/>
        <v>418.55455143997966</v>
      </c>
    </row>
    <row r="60" spans="1:9" x14ac:dyDescent="0.35">
      <c r="A60" s="13">
        <v>6</v>
      </c>
      <c r="B60" s="47">
        <v>245</v>
      </c>
      <c r="C60" s="7">
        <v>8</v>
      </c>
      <c r="D60" s="12" t="s">
        <v>136</v>
      </c>
      <c r="E60" s="48">
        <v>637892.26</v>
      </c>
      <c r="F60" s="49">
        <v>0</v>
      </c>
      <c r="G60" s="49">
        <f t="shared" si="1"/>
        <v>637892.26</v>
      </c>
      <c r="H60" s="50">
        <v>233.43</v>
      </c>
      <c r="I60" s="51">
        <f t="shared" si="0"/>
        <v>2732.6918562309902</v>
      </c>
    </row>
    <row r="61" spans="1:9" x14ac:dyDescent="0.35">
      <c r="A61" s="13">
        <v>6</v>
      </c>
      <c r="B61" s="47">
        <v>249</v>
      </c>
      <c r="C61" s="7">
        <v>7</v>
      </c>
      <c r="D61" s="12" t="s">
        <v>261</v>
      </c>
      <c r="E61" s="48">
        <v>774582.38</v>
      </c>
      <c r="F61" s="49">
        <v>0</v>
      </c>
      <c r="G61" s="49">
        <f t="shared" si="1"/>
        <v>774582.38</v>
      </c>
      <c r="H61" s="50">
        <v>1082.9419435527961</v>
      </c>
      <c r="I61" s="51">
        <f t="shared" si="0"/>
        <v>715.25753029644022</v>
      </c>
    </row>
    <row r="62" spans="1:9" x14ac:dyDescent="0.35">
      <c r="A62" s="13">
        <v>6</v>
      </c>
      <c r="B62" s="47">
        <v>270</v>
      </c>
      <c r="C62" s="7">
        <v>1</v>
      </c>
      <c r="D62" s="12" t="s">
        <v>33</v>
      </c>
      <c r="E62" s="48">
        <v>38890913.579999998</v>
      </c>
      <c r="F62" s="49">
        <v>3758333.17</v>
      </c>
      <c r="G62" s="49">
        <f t="shared" si="1"/>
        <v>35132580.409999996</v>
      </c>
      <c r="H62" s="50">
        <v>67066.12999999999</v>
      </c>
      <c r="I62" s="51">
        <f t="shared" si="0"/>
        <v>523.84982419590938</v>
      </c>
    </row>
    <row r="63" spans="1:9" x14ac:dyDescent="0.35">
      <c r="A63" s="13">
        <v>6</v>
      </c>
      <c r="B63" s="47">
        <v>271</v>
      </c>
      <c r="C63" s="7">
        <v>7</v>
      </c>
      <c r="D63" s="12" t="s">
        <v>107</v>
      </c>
      <c r="E63" s="48">
        <v>853489.94</v>
      </c>
      <c r="F63" s="49">
        <v>257348.9</v>
      </c>
      <c r="G63" s="49">
        <f t="shared" si="1"/>
        <v>596141.03999999992</v>
      </c>
      <c r="H63" s="50">
        <v>699.72</v>
      </c>
      <c r="I63" s="51">
        <f t="shared" si="0"/>
        <v>851.97084548104942</v>
      </c>
    </row>
    <row r="64" spans="1:9" x14ac:dyDescent="0.35">
      <c r="A64" s="13">
        <v>6</v>
      </c>
      <c r="B64" s="47">
        <v>272</v>
      </c>
      <c r="C64" s="7">
        <v>5</v>
      </c>
      <c r="D64" s="12" t="s">
        <v>57</v>
      </c>
      <c r="E64" s="48">
        <v>104478.25</v>
      </c>
      <c r="F64" s="49">
        <v>0</v>
      </c>
      <c r="G64" s="49">
        <f t="shared" si="1"/>
        <v>104478.25</v>
      </c>
      <c r="H64" s="50">
        <v>332.5309054271932</v>
      </c>
      <c r="I64" s="51">
        <f t="shared" si="0"/>
        <v>314.19109711255169</v>
      </c>
    </row>
    <row r="65" spans="1:9" x14ac:dyDescent="0.35">
      <c r="A65" s="13">
        <v>6</v>
      </c>
      <c r="B65" s="47">
        <v>275</v>
      </c>
      <c r="C65" s="7">
        <v>7</v>
      </c>
      <c r="D65" s="12" t="s">
        <v>262</v>
      </c>
      <c r="E65" s="48">
        <v>514004.68</v>
      </c>
      <c r="F65" s="49">
        <v>184857.01</v>
      </c>
      <c r="G65" s="49">
        <f t="shared" si="1"/>
        <v>329147.67</v>
      </c>
      <c r="H65" s="50">
        <v>733.09999999999991</v>
      </c>
      <c r="I65" s="51">
        <f t="shared" si="0"/>
        <v>448.9805892784068</v>
      </c>
    </row>
    <row r="66" spans="1:9" x14ac:dyDescent="0.35">
      <c r="A66" s="13">
        <v>6</v>
      </c>
      <c r="B66" s="47">
        <v>277</v>
      </c>
      <c r="C66" s="7">
        <v>9</v>
      </c>
      <c r="D66" s="12" t="s">
        <v>294</v>
      </c>
      <c r="E66" s="48">
        <v>200558.11</v>
      </c>
      <c r="F66" s="49">
        <v>25952.739999999994</v>
      </c>
      <c r="G66" s="49">
        <f t="shared" si="1"/>
        <v>174605.37</v>
      </c>
      <c r="H66" s="50">
        <v>105.5</v>
      </c>
      <c r="I66" s="51">
        <f t="shared" si="0"/>
        <v>1655.0272037914692</v>
      </c>
    </row>
    <row r="67" spans="1:9" x14ac:dyDescent="0.35">
      <c r="A67" s="13">
        <v>6</v>
      </c>
      <c r="B67" s="47">
        <v>279</v>
      </c>
      <c r="C67" s="7">
        <v>9</v>
      </c>
      <c r="D67" s="12" t="s">
        <v>185</v>
      </c>
      <c r="E67" s="48">
        <v>181029.69</v>
      </c>
      <c r="F67" s="49">
        <v>0</v>
      </c>
      <c r="G67" s="49">
        <f t="shared" si="1"/>
        <v>181029.69</v>
      </c>
      <c r="H67" s="50">
        <v>279.98123017774839</v>
      </c>
      <c r="I67" s="51">
        <f t="shared" si="0"/>
        <v>646.57795054715564</v>
      </c>
    </row>
    <row r="68" spans="1:9" x14ac:dyDescent="0.35">
      <c r="A68" s="13">
        <v>6</v>
      </c>
      <c r="B68" s="47">
        <v>282</v>
      </c>
      <c r="C68" s="7">
        <v>7</v>
      </c>
      <c r="D68" s="12" t="s">
        <v>108</v>
      </c>
      <c r="E68" s="48">
        <v>69336.850000000006</v>
      </c>
      <c r="F68" s="49">
        <v>0</v>
      </c>
      <c r="G68" s="49">
        <f t="shared" si="1"/>
        <v>69336.850000000006</v>
      </c>
      <c r="H68" s="50">
        <v>126.50880242886885</v>
      </c>
      <c r="I68" s="51">
        <f t="shared" si="0"/>
        <v>548.0792535285085</v>
      </c>
    </row>
    <row r="69" spans="1:9" x14ac:dyDescent="0.35">
      <c r="A69" s="13">
        <v>6</v>
      </c>
      <c r="B69" s="47">
        <v>287</v>
      </c>
      <c r="C69" s="7">
        <v>7</v>
      </c>
      <c r="D69" s="12" t="s">
        <v>263</v>
      </c>
      <c r="E69" s="48">
        <v>111108.54</v>
      </c>
      <c r="F69" s="49">
        <v>144</v>
      </c>
      <c r="G69" s="49">
        <f t="shared" si="1"/>
        <v>110964.54</v>
      </c>
      <c r="H69" s="50">
        <v>132.59802498771433</v>
      </c>
      <c r="I69" s="51">
        <f t="shared" ref="I69:I132" si="2">IFERROR(G69/H69,0)</f>
        <v>836.84911604287663</v>
      </c>
    </row>
    <row r="70" spans="1:9" x14ac:dyDescent="0.35">
      <c r="A70" s="13">
        <v>6</v>
      </c>
      <c r="B70" s="47">
        <v>290</v>
      </c>
      <c r="C70" s="7">
        <v>7</v>
      </c>
      <c r="D70" s="12" t="s">
        <v>109</v>
      </c>
      <c r="E70" s="48">
        <v>259246.12</v>
      </c>
      <c r="F70" s="49">
        <v>88464.71</v>
      </c>
      <c r="G70" s="49">
        <f t="shared" ref="G70:G133" si="3">E70-F70</f>
        <v>170781.40999999997</v>
      </c>
      <c r="H70" s="50">
        <v>309.06354695345249</v>
      </c>
      <c r="I70" s="51">
        <f t="shared" si="2"/>
        <v>552.57700781425729</v>
      </c>
    </row>
    <row r="71" spans="1:9" x14ac:dyDescent="0.35">
      <c r="A71" s="13">
        <v>6</v>
      </c>
      <c r="B71" s="47">
        <v>293</v>
      </c>
      <c r="C71" s="7">
        <v>3</v>
      </c>
      <c r="D71" s="12" t="s">
        <v>229</v>
      </c>
      <c r="E71" s="48">
        <v>3660757.3</v>
      </c>
      <c r="F71" s="49">
        <v>1465119.84</v>
      </c>
      <c r="G71" s="49">
        <f t="shared" si="3"/>
        <v>2195637.46</v>
      </c>
      <c r="H71" s="50">
        <v>6294.8400000000011</v>
      </c>
      <c r="I71" s="51">
        <f t="shared" si="2"/>
        <v>348.79956599373446</v>
      </c>
    </row>
    <row r="72" spans="1:9" x14ac:dyDescent="0.35">
      <c r="A72" s="13">
        <v>6</v>
      </c>
      <c r="B72" s="47">
        <v>294</v>
      </c>
      <c r="C72" s="7">
        <v>7</v>
      </c>
      <c r="D72" s="12" t="s">
        <v>264</v>
      </c>
      <c r="E72" s="48">
        <v>675933.4</v>
      </c>
      <c r="F72" s="49">
        <v>1505</v>
      </c>
      <c r="G72" s="49">
        <f t="shared" si="3"/>
        <v>674428.4</v>
      </c>
      <c r="H72" s="50">
        <v>1138.4739294732788</v>
      </c>
      <c r="I72" s="51">
        <f t="shared" si="2"/>
        <v>592.39687667861494</v>
      </c>
    </row>
    <row r="73" spans="1:9" x14ac:dyDescent="0.35">
      <c r="A73" s="13">
        <v>6</v>
      </c>
      <c r="B73" s="47">
        <v>296</v>
      </c>
      <c r="C73" s="7">
        <v>7</v>
      </c>
      <c r="D73" s="12" t="s">
        <v>110</v>
      </c>
      <c r="E73" s="48">
        <v>1172250.48</v>
      </c>
      <c r="F73" s="49">
        <v>300828.90999999997</v>
      </c>
      <c r="G73" s="49">
        <f t="shared" si="3"/>
        <v>871421.57000000007</v>
      </c>
      <c r="H73" s="50">
        <v>804.06000000000017</v>
      </c>
      <c r="I73" s="51">
        <f t="shared" si="2"/>
        <v>1083.7767952640349</v>
      </c>
    </row>
    <row r="74" spans="1:9" x14ac:dyDescent="0.35">
      <c r="A74" s="13">
        <v>6</v>
      </c>
      <c r="B74" s="47">
        <v>301</v>
      </c>
      <c r="C74" s="7">
        <v>7</v>
      </c>
      <c r="D74" s="12" t="s">
        <v>111</v>
      </c>
      <c r="E74" s="48">
        <v>484534.03</v>
      </c>
      <c r="F74" s="49">
        <v>172781.23</v>
      </c>
      <c r="G74" s="49">
        <f t="shared" si="3"/>
        <v>311752.80000000005</v>
      </c>
      <c r="H74" s="50">
        <v>583.82383480137946</v>
      </c>
      <c r="I74" s="51">
        <f t="shared" si="2"/>
        <v>533.98436551680061</v>
      </c>
    </row>
    <row r="75" spans="1:9" x14ac:dyDescent="0.35">
      <c r="A75" s="13">
        <v>6</v>
      </c>
      <c r="B75" s="47">
        <v>321</v>
      </c>
      <c r="C75" s="7">
        <v>7</v>
      </c>
      <c r="D75" s="12" t="s">
        <v>112</v>
      </c>
      <c r="E75" s="48">
        <v>422509.73</v>
      </c>
      <c r="F75" s="49">
        <v>0</v>
      </c>
      <c r="G75" s="49">
        <f t="shared" si="3"/>
        <v>422509.73</v>
      </c>
      <c r="H75" s="50">
        <v>578.151720130434</v>
      </c>
      <c r="I75" s="51">
        <f t="shared" si="2"/>
        <v>730.79386480884227</v>
      </c>
    </row>
    <row r="76" spans="1:9" x14ac:dyDescent="0.35">
      <c r="A76" s="13">
        <v>6</v>
      </c>
      <c r="B76" s="47">
        <v>324</v>
      </c>
      <c r="C76" s="7">
        <v>4</v>
      </c>
      <c r="D76" s="12" t="s">
        <v>49</v>
      </c>
      <c r="E76" s="48">
        <v>5427830.5599999996</v>
      </c>
      <c r="F76" s="49">
        <v>1691010.1199999996</v>
      </c>
      <c r="G76" s="49">
        <f t="shared" si="3"/>
        <v>3736820.44</v>
      </c>
      <c r="H76" s="50">
        <v>7255.69</v>
      </c>
      <c r="I76" s="51">
        <f t="shared" si="2"/>
        <v>515.0193076054793</v>
      </c>
    </row>
    <row r="77" spans="1:9" x14ac:dyDescent="0.35">
      <c r="A77" s="13">
        <v>6</v>
      </c>
      <c r="B77" s="47">
        <v>325</v>
      </c>
      <c r="C77" s="7">
        <v>7</v>
      </c>
      <c r="D77" s="12" t="s">
        <v>113</v>
      </c>
      <c r="E77" s="48">
        <v>376900.64</v>
      </c>
      <c r="F77" s="49">
        <v>153.76</v>
      </c>
      <c r="G77" s="49">
        <f t="shared" si="3"/>
        <v>376746.88</v>
      </c>
      <c r="H77" s="50">
        <v>428.35575154494023</v>
      </c>
      <c r="I77" s="51">
        <f t="shared" si="2"/>
        <v>879.51866793242823</v>
      </c>
    </row>
    <row r="78" spans="1:9" x14ac:dyDescent="0.35">
      <c r="A78" s="13">
        <v>6</v>
      </c>
      <c r="B78" s="47">
        <v>331</v>
      </c>
      <c r="C78" s="7">
        <v>9</v>
      </c>
      <c r="D78" s="12" t="s">
        <v>186</v>
      </c>
      <c r="E78" s="48">
        <v>199859.20000000001</v>
      </c>
      <c r="F78" s="49">
        <v>0</v>
      </c>
      <c r="G78" s="49">
        <f t="shared" si="3"/>
        <v>199859.20000000001</v>
      </c>
      <c r="H78" s="50">
        <v>385.99311469332565</v>
      </c>
      <c r="I78" s="51">
        <f t="shared" si="2"/>
        <v>517.77918411521307</v>
      </c>
    </row>
    <row r="79" spans="1:9" x14ac:dyDescent="0.35">
      <c r="A79" s="13">
        <v>6</v>
      </c>
      <c r="B79" s="47">
        <v>335</v>
      </c>
      <c r="C79" s="7">
        <v>2</v>
      </c>
      <c r="D79" s="12" t="s">
        <v>224</v>
      </c>
      <c r="E79" s="48">
        <v>17318982.5</v>
      </c>
      <c r="F79" s="49">
        <v>4908779.1399999997</v>
      </c>
      <c r="G79" s="49">
        <f t="shared" si="3"/>
        <v>12410203.359999999</v>
      </c>
      <c r="H79" s="50">
        <v>27614.17</v>
      </c>
      <c r="I79" s="51">
        <f t="shared" si="2"/>
        <v>449.41431735952955</v>
      </c>
    </row>
    <row r="80" spans="1:9" x14ac:dyDescent="0.35">
      <c r="A80" s="13">
        <v>6</v>
      </c>
      <c r="B80" s="47">
        <v>346</v>
      </c>
      <c r="C80" s="7">
        <v>7</v>
      </c>
      <c r="D80" s="12" t="s">
        <v>265</v>
      </c>
      <c r="E80" s="48">
        <v>189136.53</v>
      </c>
      <c r="F80" s="49">
        <v>40742.36</v>
      </c>
      <c r="G80" s="49">
        <f t="shared" si="3"/>
        <v>148394.16999999998</v>
      </c>
      <c r="H80" s="50">
        <v>214.97</v>
      </c>
      <c r="I80" s="51">
        <f t="shared" si="2"/>
        <v>690.30176303670271</v>
      </c>
    </row>
    <row r="81" spans="1:9" x14ac:dyDescent="0.35">
      <c r="A81" s="13">
        <v>6</v>
      </c>
      <c r="B81" s="47">
        <v>357</v>
      </c>
      <c r="C81" s="7">
        <v>2</v>
      </c>
      <c r="D81" s="12" t="s">
        <v>225</v>
      </c>
      <c r="E81" s="48">
        <v>21160575.300000001</v>
      </c>
      <c r="F81" s="49">
        <v>8459848.1999999993</v>
      </c>
      <c r="G81" s="49">
        <f t="shared" si="3"/>
        <v>12700727.100000001</v>
      </c>
      <c r="H81" s="50">
        <v>37884.240000000005</v>
      </c>
      <c r="I81" s="51">
        <f t="shared" si="2"/>
        <v>335.25094076059065</v>
      </c>
    </row>
    <row r="82" spans="1:9" x14ac:dyDescent="0.35">
      <c r="A82" s="13">
        <v>6</v>
      </c>
      <c r="B82" s="47">
        <v>358</v>
      </c>
      <c r="C82" s="7">
        <v>7</v>
      </c>
      <c r="D82" s="12" t="s">
        <v>266</v>
      </c>
      <c r="E82" s="48">
        <v>236744.81</v>
      </c>
      <c r="F82" s="49">
        <v>35453.869999999995</v>
      </c>
      <c r="G82" s="49">
        <f t="shared" si="3"/>
        <v>201290.94</v>
      </c>
      <c r="H82" s="50">
        <v>166.38</v>
      </c>
      <c r="I82" s="51">
        <f t="shared" si="2"/>
        <v>1209.8265416516408</v>
      </c>
    </row>
    <row r="83" spans="1:9" x14ac:dyDescent="0.35">
      <c r="A83" s="13">
        <v>6</v>
      </c>
      <c r="B83" s="47">
        <v>361</v>
      </c>
      <c r="C83" s="7">
        <v>7</v>
      </c>
      <c r="D83" s="12" t="s">
        <v>267</v>
      </c>
      <c r="E83" s="48">
        <v>1087936.3700000001</v>
      </c>
      <c r="F83" s="49">
        <v>10430.98</v>
      </c>
      <c r="G83" s="49">
        <f t="shared" si="3"/>
        <v>1077505.3900000001</v>
      </c>
      <c r="H83" s="50">
        <v>1602.4448307656721</v>
      </c>
      <c r="I83" s="51">
        <f t="shared" si="2"/>
        <v>672.4134081328416</v>
      </c>
    </row>
    <row r="84" spans="1:9" x14ac:dyDescent="0.35">
      <c r="A84" s="13">
        <v>6</v>
      </c>
      <c r="B84" s="47">
        <v>369</v>
      </c>
      <c r="C84" s="7">
        <v>9</v>
      </c>
      <c r="D84" s="12" t="s">
        <v>295</v>
      </c>
      <c r="E84" s="48">
        <v>378043.06</v>
      </c>
      <c r="F84" s="49">
        <v>0</v>
      </c>
      <c r="G84" s="49">
        <f t="shared" si="3"/>
        <v>378043.06</v>
      </c>
      <c r="H84" s="50">
        <v>439.63</v>
      </c>
      <c r="I84" s="51">
        <f t="shared" si="2"/>
        <v>859.91188044491957</v>
      </c>
    </row>
    <row r="85" spans="1:9" x14ac:dyDescent="0.35">
      <c r="A85" s="13">
        <v>6</v>
      </c>
      <c r="B85" s="47">
        <v>372</v>
      </c>
      <c r="C85" s="7">
        <v>8</v>
      </c>
      <c r="D85" s="12" t="s">
        <v>137</v>
      </c>
      <c r="E85" s="48">
        <v>96345.53</v>
      </c>
      <c r="F85" s="49">
        <v>0</v>
      </c>
      <c r="G85" s="49">
        <f t="shared" si="3"/>
        <v>96345.53</v>
      </c>
      <c r="H85" s="50">
        <v>146.49000000000004</v>
      </c>
      <c r="I85" s="51">
        <f t="shared" si="2"/>
        <v>657.69356270052549</v>
      </c>
    </row>
    <row r="86" spans="1:9" x14ac:dyDescent="0.35">
      <c r="A86" s="13">
        <v>6</v>
      </c>
      <c r="B86" s="47">
        <v>375</v>
      </c>
      <c r="C86" s="7">
        <v>8</v>
      </c>
      <c r="D86" s="12" t="s">
        <v>138</v>
      </c>
      <c r="E86" s="48">
        <v>219492.04</v>
      </c>
      <c r="F86" s="49">
        <v>0</v>
      </c>
      <c r="G86" s="49">
        <f t="shared" si="3"/>
        <v>219492.04</v>
      </c>
      <c r="H86" s="50">
        <v>196.14000000000001</v>
      </c>
      <c r="I86" s="51">
        <f t="shared" si="2"/>
        <v>1119.0580197817885</v>
      </c>
    </row>
    <row r="87" spans="1:9" x14ac:dyDescent="0.35">
      <c r="A87" s="13">
        <v>6</v>
      </c>
      <c r="B87" s="47">
        <v>376</v>
      </c>
      <c r="C87" s="7">
        <v>7</v>
      </c>
      <c r="D87" s="12" t="s">
        <v>268</v>
      </c>
      <c r="E87" s="48">
        <v>391850.91</v>
      </c>
      <c r="F87" s="49">
        <v>0</v>
      </c>
      <c r="G87" s="49">
        <f t="shared" si="3"/>
        <v>391850.91</v>
      </c>
      <c r="H87" s="50">
        <v>718.206710128125</v>
      </c>
      <c r="I87" s="51">
        <f t="shared" si="2"/>
        <v>545.59628095105859</v>
      </c>
    </row>
    <row r="88" spans="1:9" x14ac:dyDescent="0.35">
      <c r="A88" s="13">
        <v>6</v>
      </c>
      <c r="B88" s="47">
        <v>382</v>
      </c>
      <c r="C88" s="7">
        <v>7</v>
      </c>
      <c r="D88" s="12" t="s">
        <v>269</v>
      </c>
      <c r="E88" s="48">
        <v>118085.75999999999</v>
      </c>
      <c r="F88" s="49">
        <v>40035.120000000003</v>
      </c>
      <c r="G88" s="49">
        <f t="shared" si="3"/>
        <v>78050.639999999985</v>
      </c>
      <c r="H88" s="50">
        <v>210.23999999999998</v>
      </c>
      <c r="I88" s="51">
        <f t="shared" si="2"/>
        <v>371.24543378995429</v>
      </c>
    </row>
    <row r="89" spans="1:9" x14ac:dyDescent="0.35">
      <c r="A89" s="13">
        <v>6</v>
      </c>
      <c r="B89" s="47">
        <v>389</v>
      </c>
      <c r="C89" s="7">
        <v>7</v>
      </c>
      <c r="D89" s="12" t="s">
        <v>114</v>
      </c>
      <c r="E89" s="48">
        <v>623933.84</v>
      </c>
      <c r="F89" s="49">
        <v>425</v>
      </c>
      <c r="G89" s="49">
        <f t="shared" si="3"/>
        <v>623508.84</v>
      </c>
      <c r="H89" s="50">
        <v>951.58871772875955</v>
      </c>
      <c r="I89" s="51">
        <f t="shared" si="2"/>
        <v>655.22933215116643</v>
      </c>
    </row>
    <row r="90" spans="1:9" x14ac:dyDescent="0.35">
      <c r="A90" s="13">
        <v>6</v>
      </c>
      <c r="B90" s="47">
        <v>394</v>
      </c>
      <c r="C90" s="7">
        <v>6</v>
      </c>
      <c r="D90" s="12" t="s">
        <v>61</v>
      </c>
      <c r="E90" s="48">
        <v>442711.86</v>
      </c>
      <c r="F90" s="49">
        <v>36858.269999999997</v>
      </c>
      <c r="G90" s="49">
        <f t="shared" si="3"/>
        <v>405853.58999999997</v>
      </c>
      <c r="H90" s="50">
        <v>470.35</v>
      </c>
      <c r="I90" s="51">
        <f t="shared" si="2"/>
        <v>862.87570957797379</v>
      </c>
    </row>
    <row r="91" spans="1:9" x14ac:dyDescent="0.35">
      <c r="A91" s="13">
        <v>6</v>
      </c>
      <c r="B91" s="47">
        <v>404</v>
      </c>
      <c r="C91" s="7">
        <v>8</v>
      </c>
      <c r="D91" s="12" t="s">
        <v>139</v>
      </c>
      <c r="E91" s="48">
        <v>381998.94</v>
      </c>
      <c r="F91" s="49">
        <v>85544.09</v>
      </c>
      <c r="G91" s="49">
        <f t="shared" si="3"/>
        <v>296454.84999999998</v>
      </c>
      <c r="H91" s="50">
        <v>684.34</v>
      </c>
      <c r="I91" s="51">
        <f t="shared" si="2"/>
        <v>433.19819095771101</v>
      </c>
    </row>
    <row r="92" spans="1:9" x14ac:dyDescent="0.35">
      <c r="A92" s="13">
        <v>6</v>
      </c>
      <c r="B92" s="47">
        <v>413</v>
      </c>
      <c r="C92" s="7">
        <v>8</v>
      </c>
      <c r="D92" s="12" t="s">
        <v>140</v>
      </c>
      <c r="E92" s="48">
        <v>52037.84</v>
      </c>
      <c r="F92" s="49">
        <v>0</v>
      </c>
      <c r="G92" s="49">
        <f t="shared" si="3"/>
        <v>52037.84</v>
      </c>
      <c r="H92" s="50">
        <v>97.210000000000008</v>
      </c>
      <c r="I92" s="51">
        <f t="shared" si="2"/>
        <v>535.31365085896505</v>
      </c>
    </row>
    <row r="93" spans="1:9" x14ac:dyDescent="0.35">
      <c r="A93" s="13">
        <v>6</v>
      </c>
      <c r="B93" s="47">
        <v>414</v>
      </c>
      <c r="C93" s="7">
        <v>6</v>
      </c>
      <c r="D93" s="12" t="s">
        <v>62</v>
      </c>
      <c r="E93" s="48">
        <v>235003.79</v>
      </c>
      <c r="F93" s="49">
        <v>10880.91</v>
      </c>
      <c r="G93" s="49">
        <f t="shared" si="3"/>
        <v>224122.88</v>
      </c>
      <c r="H93" s="50">
        <v>162.98314649640224</v>
      </c>
      <c r="I93" s="51">
        <f t="shared" si="2"/>
        <v>1375.1291763467543</v>
      </c>
    </row>
    <row r="94" spans="1:9" x14ac:dyDescent="0.35">
      <c r="A94" s="13">
        <v>6</v>
      </c>
      <c r="B94" s="47">
        <v>416</v>
      </c>
      <c r="C94" s="7">
        <v>9</v>
      </c>
      <c r="D94" s="12" t="s">
        <v>187</v>
      </c>
      <c r="E94" s="48">
        <v>53030.52</v>
      </c>
      <c r="F94" s="49">
        <v>0</v>
      </c>
      <c r="G94" s="49">
        <f t="shared" si="3"/>
        <v>53030.52</v>
      </c>
      <c r="H94" s="50">
        <v>70.177375629497362</v>
      </c>
      <c r="I94" s="51">
        <f t="shared" si="2"/>
        <v>755.66405161651414</v>
      </c>
    </row>
    <row r="95" spans="1:9" x14ac:dyDescent="0.35">
      <c r="A95" s="13">
        <v>6</v>
      </c>
      <c r="B95" s="47">
        <v>420</v>
      </c>
      <c r="C95" s="7">
        <v>9</v>
      </c>
      <c r="D95" s="12" t="s">
        <v>188</v>
      </c>
      <c r="E95" s="48">
        <v>337429.38</v>
      </c>
      <c r="F95" s="49">
        <v>81.459999999999994</v>
      </c>
      <c r="G95" s="49">
        <f t="shared" si="3"/>
        <v>337347.92</v>
      </c>
      <c r="H95" s="50">
        <v>404.27215726934816</v>
      </c>
      <c r="I95" s="51">
        <f t="shared" si="2"/>
        <v>834.4574661747987</v>
      </c>
    </row>
    <row r="96" spans="1:9" x14ac:dyDescent="0.35">
      <c r="A96" s="13">
        <v>6</v>
      </c>
      <c r="B96" s="47">
        <v>426</v>
      </c>
      <c r="C96" s="7">
        <v>6</v>
      </c>
      <c r="D96" s="12" t="s">
        <v>63</v>
      </c>
      <c r="E96" s="48">
        <v>220452.09</v>
      </c>
      <c r="F96" s="49">
        <v>0</v>
      </c>
      <c r="G96" s="49">
        <f t="shared" si="3"/>
        <v>220452.09</v>
      </c>
      <c r="H96" s="50">
        <v>378.22780118593562</v>
      </c>
      <c r="I96" s="51">
        <f t="shared" si="2"/>
        <v>582.8553303294234</v>
      </c>
    </row>
    <row r="97" spans="1:9" x14ac:dyDescent="0.35">
      <c r="A97" s="13">
        <v>6</v>
      </c>
      <c r="B97" s="47">
        <v>427</v>
      </c>
      <c r="C97" s="7">
        <v>5</v>
      </c>
      <c r="D97" s="12" t="s">
        <v>238</v>
      </c>
      <c r="E97" s="48">
        <v>278217.67</v>
      </c>
      <c r="F97" s="49">
        <v>80468.819999999992</v>
      </c>
      <c r="G97" s="49">
        <f t="shared" si="3"/>
        <v>197748.84999999998</v>
      </c>
      <c r="H97" s="50">
        <v>414.94</v>
      </c>
      <c r="I97" s="51">
        <f t="shared" si="2"/>
        <v>476.57215501036291</v>
      </c>
    </row>
    <row r="98" spans="1:9" x14ac:dyDescent="0.35">
      <c r="A98" s="13">
        <v>6</v>
      </c>
      <c r="B98" s="47">
        <v>429</v>
      </c>
      <c r="C98" s="7">
        <v>4</v>
      </c>
      <c r="D98" s="12" t="s">
        <v>232</v>
      </c>
      <c r="E98" s="48">
        <v>1579663.4</v>
      </c>
      <c r="F98" s="49">
        <v>627296.4</v>
      </c>
      <c r="G98" s="49">
        <f t="shared" si="3"/>
        <v>952366.99999999988</v>
      </c>
      <c r="H98" s="50">
        <v>4026.1830000000004</v>
      </c>
      <c r="I98" s="51">
        <f t="shared" si="2"/>
        <v>236.54339606520611</v>
      </c>
    </row>
    <row r="99" spans="1:9" x14ac:dyDescent="0.35">
      <c r="A99" s="13">
        <v>6</v>
      </c>
      <c r="B99" s="47">
        <v>430</v>
      </c>
      <c r="C99" s="7">
        <v>6</v>
      </c>
      <c r="D99" s="12" t="s">
        <v>64</v>
      </c>
      <c r="E99" s="48">
        <v>2003161.13</v>
      </c>
      <c r="F99" s="49">
        <v>1180</v>
      </c>
      <c r="G99" s="49">
        <f t="shared" si="3"/>
        <v>2001981.13</v>
      </c>
      <c r="H99" s="50">
        <v>2365.2538032626444</v>
      </c>
      <c r="I99" s="51">
        <f t="shared" si="2"/>
        <v>846.41281508075622</v>
      </c>
    </row>
    <row r="100" spans="1:9" x14ac:dyDescent="0.35">
      <c r="A100" s="13">
        <v>6</v>
      </c>
      <c r="B100" s="47">
        <v>434</v>
      </c>
      <c r="C100" s="7">
        <v>7</v>
      </c>
      <c r="D100" s="12" t="s">
        <v>115</v>
      </c>
      <c r="E100" s="48">
        <v>149239.71</v>
      </c>
      <c r="F100" s="49">
        <v>0</v>
      </c>
      <c r="G100" s="49">
        <f t="shared" si="3"/>
        <v>149239.71</v>
      </c>
      <c r="H100" s="50">
        <v>278.2588789507293</v>
      </c>
      <c r="I100" s="51">
        <f t="shared" si="2"/>
        <v>536.33404462333635</v>
      </c>
    </row>
    <row r="101" spans="1:9" x14ac:dyDescent="0.35">
      <c r="A101" s="13">
        <v>6</v>
      </c>
      <c r="B101" s="47">
        <v>437</v>
      </c>
      <c r="C101" s="7">
        <v>7</v>
      </c>
      <c r="D101" s="12" t="s">
        <v>270</v>
      </c>
      <c r="E101" s="48">
        <v>261448.89</v>
      </c>
      <c r="F101" s="49">
        <v>0</v>
      </c>
      <c r="G101" s="49">
        <f t="shared" si="3"/>
        <v>261448.89</v>
      </c>
      <c r="H101" s="50">
        <v>371.67552797006766</v>
      </c>
      <c r="I101" s="51">
        <f t="shared" si="2"/>
        <v>703.43315694719456</v>
      </c>
    </row>
    <row r="102" spans="1:9" x14ac:dyDescent="0.35">
      <c r="A102" s="13">
        <v>6</v>
      </c>
      <c r="B102" s="47">
        <v>441</v>
      </c>
      <c r="C102" s="7">
        <v>2</v>
      </c>
      <c r="D102" s="12" t="s">
        <v>226</v>
      </c>
      <c r="E102" s="48">
        <v>23764702.100000001</v>
      </c>
      <c r="F102" s="49">
        <v>15408279.369999999</v>
      </c>
      <c r="G102" s="49">
        <f t="shared" si="3"/>
        <v>8356422.7300000023</v>
      </c>
      <c r="H102" s="50">
        <v>61685.69000000001</v>
      </c>
      <c r="I102" s="51">
        <f t="shared" si="2"/>
        <v>135.46776780806053</v>
      </c>
    </row>
    <row r="103" spans="1:9" x14ac:dyDescent="0.35">
      <c r="A103" s="13">
        <v>6</v>
      </c>
      <c r="B103" s="47">
        <v>443</v>
      </c>
      <c r="C103" s="7">
        <v>6</v>
      </c>
      <c r="D103" s="12" t="s">
        <v>65</v>
      </c>
      <c r="E103" s="48">
        <v>17081.009999999998</v>
      </c>
      <c r="F103" s="49">
        <v>0</v>
      </c>
      <c r="G103" s="49">
        <f t="shared" si="3"/>
        <v>17081.009999999998</v>
      </c>
      <c r="H103" s="50">
        <v>13.61</v>
      </c>
      <c r="I103" s="51">
        <f t="shared" si="2"/>
        <v>1255.033798677443</v>
      </c>
    </row>
    <row r="104" spans="1:9" x14ac:dyDescent="0.35">
      <c r="A104" s="13">
        <v>6</v>
      </c>
      <c r="B104" s="47">
        <v>502</v>
      </c>
      <c r="C104" s="7">
        <v>7</v>
      </c>
      <c r="D104" s="12" t="s">
        <v>116</v>
      </c>
      <c r="E104" s="48">
        <v>528372.12</v>
      </c>
      <c r="F104" s="49">
        <v>136194.1</v>
      </c>
      <c r="G104" s="49">
        <f t="shared" si="3"/>
        <v>392178.02</v>
      </c>
      <c r="H104" s="50">
        <v>529.24012483164188</v>
      </c>
      <c r="I104" s="51">
        <f t="shared" si="2"/>
        <v>741.02094984721145</v>
      </c>
    </row>
    <row r="105" spans="1:9" x14ac:dyDescent="0.35">
      <c r="A105" s="13">
        <v>6</v>
      </c>
      <c r="B105" s="47">
        <v>503</v>
      </c>
      <c r="C105" s="7">
        <v>7</v>
      </c>
      <c r="D105" s="12" t="s">
        <v>271</v>
      </c>
      <c r="E105" s="48">
        <v>259301.49</v>
      </c>
      <c r="F105" s="49">
        <v>69322.05</v>
      </c>
      <c r="G105" s="49">
        <f t="shared" si="3"/>
        <v>189979.44</v>
      </c>
      <c r="H105" s="50">
        <v>372.29</v>
      </c>
      <c r="I105" s="51">
        <f t="shared" si="2"/>
        <v>510.29960514652555</v>
      </c>
    </row>
    <row r="106" spans="1:9" x14ac:dyDescent="0.35">
      <c r="A106" s="13">
        <v>7</v>
      </c>
      <c r="B106" s="47">
        <v>508</v>
      </c>
      <c r="C106" s="7">
        <v>9</v>
      </c>
      <c r="D106" s="12" t="s">
        <v>189</v>
      </c>
      <c r="E106" s="48">
        <v>137380.19</v>
      </c>
      <c r="F106" s="49">
        <v>0</v>
      </c>
      <c r="G106" s="49">
        <f t="shared" si="3"/>
        <v>137380.19</v>
      </c>
      <c r="H106" s="50">
        <v>43.529627469109329</v>
      </c>
      <c r="I106" s="51">
        <f t="shared" si="2"/>
        <v>3156.0157526615967</v>
      </c>
    </row>
    <row r="107" spans="1:9" x14ac:dyDescent="0.35">
      <c r="A107" s="13">
        <v>7</v>
      </c>
      <c r="B107" s="47">
        <v>510</v>
      </c>
      <c r="C107" s="7">
        <v>7</v>
      </c>
      <c r="D107" s="12" t="s">
        <v>117</v>
      </c>
      <c r="E107" s="48">
        <v>519468.69</v>
      </c>
      <c r="F107" s="49">
        <v>41593.51</v>
      </c>
      <c r="G107" s="49">
        <f t="shared" si="3"/>
        <v>477875.18</v>
      </c>
      <c r="H107" s="50">
        <v>519.01249635663896</v>
      </c>
      <c r="I107" s="51">
        <f t="shared" si="2"/>
        <v>920.73925648146337</v>
      </c>
    </row>
    <row r="108" spans="1:9" x14ac:dyDescent="0.35">
      <c r="A108" s="13">
        <v>7</v>
      </c>
      <c r="B108" s="47">
        <v>512</v>
      </c>
      <c r="C108" s="7">
        <v>9</v>
      </c>
      <c r="D108" s="12" t="s">
        <v>190</v>
      </c>
      <c r="E108" s="48">
        <v>248859.88</v>
      </c>
      <c r="F108" s="49">
        <v>14461.329999999998</v>
      </c>
      <c r="G108" s="49">
        <f t="shared" si="3"/>
        <v>234398.55000000002</v>
      </c>
      <c r="H108" s="50">
        <v>193.25540113024249</v>
      </c>
      <c r="I108" s="51">
        <f t="shared" si="2"/>
        <v>1212.895208253608</v>
      </c>
    </row>
    <row r="109" spans="1:9" x14ac:dyDescent="0.35">
      <c r="A109" s="13">
        <v>7</v>
      </c>
      <c r="B109" s="47">
        <v>516</v>
      </c>
      <c r="C109" s="7">
        <v>9</v>
      </c>
      <c r="D109" s="12" t="s">
        <v>191</v>
      </c>
      <c r="E109" s="48">
        <v>291783.67999999999</v>
      </c>
      <c r="F109" s="49">
        <v>16.02</v>
      </c>
      <c r="G109" s="49">
        <f t="shared" si="3"/>
        <v>291767.65999999997</v>
      </c>
      <c r="H109" s="50">
        <v>306.54123468268568</v>
      </c>
      <c r="I109" s="51">
        <f t="shared" si="2"/>
        <v>951.80558759744508</v>
      </c>
    </row>
    <row r="110" spans="1:9" x14ac:dyDescent="0.35">
      <c r="A110" s="13">
        <v>7</v>
      </c>
      <c r="B110" s="47">
        <v>521</v>
      </c>
      <c r="C110" s="7">
        <v>9</v>
      </c>
      <c r="D110" s="12" t="s">
        <v>192</v>
      </c>
      <c r="E110" s="48">
        <v>342832.44</v>
      </c>
      <c r="F110" s="49">
        <v>429.75</v>
      </c>
      <c r="G110" s="49">
        <f t="shared" si="3"/>
        <v>342402.69</v>
      </c>
      <c r="H110" s="50">
        <v>134.68651111687728</v>
      </c>
      <c r="I110" s="51">
        <f t="shared" si="2"/>
        <v>2542.2196117536396</v>
      </c>
    </row>
    <row r="111" spans="1:9" x14ac:dyDescent="0.35">
      <c r="A111" s="13">
        <v>7</v>
      </c>
      <c r="B111" s="47">
        <v>522</v>
      </c>
      <c r="C111" s="7">
        <v>9</v>
      </c>
      <c r="D111" s="12" t="s">
        <v>193</v>
      </c>
      <c r="E111" s="48">
        <v>114132.28</v>
      </c>
      <c r="F111" s="49">
        <v>18</v>
      </c>
      <c r="G111" s="49">
        <f t="shared" si="3"/>
        <v>114114.28</v>
      </c>
      <c r="H111" s="50">
        <v>85.76942320309287</v>
      </c>
      <c r="I111" s="51">
        <f t="shared" si="2"/>
        <v>1330.4774095284461</v>
      </c>
    </row>
    <row r="112" spans="1:9" x14ac:dyDescent="0.35">
      <c r="A112" s="13">
        <v>7</v>
      </c>
      <c r="B112" s="47">
        <v>523</v>
      </c>
      <c r="C112" s="7">
        <v>9</v>
      </c>
      <c r="D112" s="12" t="s">
        <v>194</v>
      </c>
      <c r="E112" s="48">
        <v>415326.48</v>
      </c>
      <c r="F112" s="49">
        <v>1339.11</v>
      </c>
      <c r="G112" s="49">
        <f t="shared" si="3"/>
        <v>413987.37</v>
      </c>
      <c r="H112" s="50">
        <v>636.36086115645116</v>
      </c>
      <c r="I112" s="51">
        <f t="shared" si="2"/>
        <v>650.55441852232332</v>
      </c>
    </row>
    <row r="113" spans="1:9" x14ac:dyDescent="0.35">
      <c r="A113" s="13">
        <v>7</v>
      </c>
      <c r="B113" s="47">
        <v>524</v>
      </c>
      <c r="C113" s="7">
        <v>5</v>
      </c>
      <c r="D113" s="12" t="s">
        <v>239</v>
      </c>
      <c r="E113" s="48">
        <v>275808.19</v>
      </c>
      <c r="F113" s="49">
        <v>17687.95</v>
      </c>
      <c r="G113" s="49">
        <f t="shared" si="3"/>
        <v>258120.24</v>
      </c>
      <c r="H113" s="50">
        <v>521.27628266726799</v>
      </c>
      <c r="I113" s="51">
        <f t="shared" si="2"/>
        <v>495.16973739769935</v>
      </c>
    </row>
    <row r="114" spans="1:9" x14ac:dyDescent="0.35">
      <c r="A114" s="13">
        <v>7</v>
      </c>
      <c r="B114" s="47">
        <v>527</v>
      </c>
      <c r="C114" s="7">
        <v>9</v>
      </c>
      <c r="D114" s="12" t="s">
        <v>195</v>
      </c>
      <c r="E114" s="48">
        <v>147236.74</v>
      </c>
      <c r="F114" s="49">
        <v>0</v>
      </c>
      <c r="G114" s="49">
        <f t="shared" si="3"/>
        <v>147236.74</v>
      </c>
      <c r="H114" s="50">
        <v>139.82828932629033</v>
      </c>
      <c r="I114" s="51">
        <f t="shared" si="2"/>
        <v>1052.9824880888157</v>
      </c>
    </row>
    <row r="115" spans="1:9" x14ac:dyDescent="0.35">
      <c r="A115" s="13">
        <v>7</v>
      </c>
      <c r="B115" s="47">
        <v>531</v>
      </c>
      <c r="C115" s="7">
        <v>7</v>
      </c>
      <c r="D115" s="12" t="s">
        <v>118</v>
      </c>
      <c r="E115" s="48">
        <v>622586.96</v>
      </c>
      <c r="F115" s="49">
        <v>11689.38</v>
      </c>
      <c r="G115" s="49">
        <f t="shared" si="3"/>
        <v>610897.57999999996</v>
      </c>
      <c r="H115" s="50">
        <v>1874.19</v>
      </c>
      <c r="I115" s="51">
        <f t="shared" si="2"/>
        <v>325.95285429972409</v>
      </c>
    </row>
    <row r="116" spans="1:9" x14ac:dyDescent="0.35">
      <c r="A116" s="13">
        <v>7</v>
      </c>
      <c r="B116" s="47">
        <v>537</v>
      </c>
      <c r="C116" s="7">
        <v>8</v>
      </c>
      <c r="D116" s="12" t="s">
        <v>141</v>
      </c>
      <c r="E116" s="48">
        <v>10378.780000000001</v>
      </c>
      <c r="F116" s="49">
        <v>0</v>
      </c>
      <c r="G116" s="49">
        <f t="shared" si="3"/>
        <v>10378.780000000001</v>
      </c>
      <c r="H116" s="50">
        <v>11.846855238351052</v>
      </c>
      <c r="I116" s="51">
        <f t="shared" si="2"/>
        <v>876.07890796212757</v>
      </c>
    </row>
    <row r="117" spans="1:9" x14ac:dyDescent="0.35">
      <c r="A117" s="13">
        <v>7</v>
      </c>
      <c r="B117" s="47">
        <v>543</v>
      </c>
      <c r="C117" s="7">
        <v>9</v>
      </c>
      <c r="D117" s="12" t="s">
        <v>296</v>
      </c>
      <c r="E117" s="48">
        <v>70123.34</v>
      </c>
      <c r="F117" s="49">
        <v>0</v>
      </c>
      <c r="G117" s="49">
        <f t="shared" si="3"/>
        <v>70123.34</v>
      </c>
      <c r="H117" s="50">
        <v>82.698395262317163</v>
      </c>
      <c r="I117" s="51">
        <f t="shared" si="2"/>
        <v>847.94075843395251</v>
      </c>
    </row>
    <row r="118" spans="1:9" x14ac:dyDescent="0.35">
      <c r="A118" s="13">
        <v>7</v>
      </c>
      <c r="B118" s="47">
        <v>545</v>
      </c>
      <c r="C118" s="7">
        <v>8</v>
      </c>
      <c r="D118" s="12" t="s">
        <v>142</v>
      </c>
      <c r="E118" s="48">
        <v>9315.41</v>
      </c>
      <c r="F118" s="49">
        <v>0</v>
      </c>
      <c r="G118" s="49">
        <f t="shared" si="3"/>
        <v>9315.41</v>
      </c>
      <c r="H118" s="50">
        <v>13.284389435241188</v>
      </c>
      <c r="I118" s="51">
        <f t="shared" si="2"/>
        <v>701.22981906024438</v>
      </c>
    </row>
    <row r="119" spans="1:9" x14ac:dyDescent="0.35">
      <c r="A119" s="13">
        <v>7</v>
      </c>
      <c r="B119" s="47">
        <v>547</v>
      </c>
      <c r="C119" s="7">
        <v>9</v>
      </c>
      <c r="D119" s="12" t="s">
        <v>196</v>
      </c>
      <c r="E119" s="48">
        <v>155772.91</v>
      </c>
      <c r="F119" s="49">
        <v>0</v>
      </c>
      <c r="G119" s="49">
        <f t="shared" si="3"/>
        <v>155772.91</v>
      </c>
      <c r="H119" s="50">
        <v>235.27583772559919</v>
      </c>
      <c r="I119" s="51">
        <f t="shared" si="2"/>
        <v>662.08630476401504</v>
      </c>
    </row>
    <row r="120" spans="1:9" x14ac:dyDescent="0.35">
      <c r="A120" s="13">
        <v>7</v>
      </c>
      <c r="B120" s="47">
        <v>550</v>
      </c>
      <c r="C120" s="7">
        <v>7</v>
      </c>
      <c r="D120" s="12" t="s">
        <v>272</v>
      </c>
      <c r="E120" s="48">
        <v>471412.32</v>
      </c>
      <c r="F120" s="49">
        <v>0</v>
      </c>
      <c r="G120" s="49">
        <f t="shared" si="3"/>
        <v>471412.32</v>
      </c>
      <c r="H120" s="50">
        <v>308.13</v>
      </c>
      <c r="I120" s="51">
        <f t="shared" si="2"/>
        <v>1529.9137377081101</v>
      </c>
    </row>
    <row r="121" spans="1:9" x14ac:dyDescent="0.35">
      <c r="A121" s="13">
        <v>7</v>
      </c>
      <c r="B121" s="47">
        <v>551</v>
      </c>
      <c r="C121" s="7">
        <v>7</v>
      </c>
      <c r="D121" s="12" t="s">
        <v>273</v>
      </c>
      <c r="E121" s="48">
        <v>245009.89</v>
      </c>
      <c r="F121" s="49">
        <v>0</v>
      </c>
      <c r="G121" s="49">
        <f t="shared" si="3"/>
        <v>245009.89</v>
      </c>
      <c r="H121" s="50">
        <v>169.4680961375484</v>
      </c>
      <c r="I121" s="51">
        <f t="shared" si="2"/>
        <v>1445.7582021877338</v>
      </c>
    </row>
    <row r="122" spans="1:9" x14ac:dyDescent="0.35">
      <c r="A122" s="13">
        <v>7</v>
      </c>
      <c r="B122" s="47">
        <v>552</v>
      </c>
      <c r="C122" s="7">
        <v>9</v>
      </c>
      <c r="D122" s="12" t="s">
        <v>197</v>
      </c>
      <c r="E122" s="48">
        <v>161974.39000000001</v>
      </c>
      <c r="F122" s="49">
        <v>0</v>
      </c>
      <c r="G122" s="49">
        <f t="shared" si="3"/>
        <v>161974.39000000001</v>
      </c>
      <c r="H122" s="50">
        <v>135.22</v>
      </c>
      <c r="I122" s="51">
        <f t="shared" si="2"/>
        <v>1197.8582310309127</v>
      </c>
    </row>
    <row r="123" spans="1:9" x14ac:dyDescent="0.35">
      <c r="A123" s="13">
        <v>7</v>
      </c>
      <c r="B123" s="47">
        <v>555</v>
      </c>
      <c r="C123" s="7">
        <v>7</v>
      </c>
      <c r="D123" s="12" t="s">
        <v>274</v>
      </c>
      <c r="E123" s="48">
        <v>702848.75</v>
      </c>
      <c r="F123" s="49">
        <v>331.8</v>
      </c>
      <c r="G123" s="49">
        <f t="shared" si="3"/>
        <v>702516.95</v>
      </c>
      <c r="H123" s="50">
        <v>704.96610721467391</v>
      </c>
      <c r="I123" s="51">
        <f t="shared" si="2"/>
        <v>996.52585111594851</v>
      </c>
    </row>
    <row r="124" spans="1:9" x14ac:dyDescent="0.35">
      <c r="A124" s="13">
        <v>7</v>
      </c>
      <c r="B124" s="47">
        <v>556</v>
      </c>
      <c r="C124" s="7">
        <v>7</v>
      </c>
      <c r="D124" s="12" t="s">
        <v>275</v>
      </c>
      <c r="E124" s="48">
        <v>245385.33</v>
      </c>
      <c r="F124" s="49">
        <v>16230.57</v>
      </c>
      <c r="G124" s="49">
        <f t="shared" si="3"/>
        <v>229154.75999999998</v>
      </c>
      <c r="H124" s="50">
        <v>363.4605439735771</v>
      </c>
      <c r="I124" s="51">
        <f t="shared" si="2"/>
        <v>630.48042985556935</v>
      </c>
    </row>
    <row r="125" spans="1:9" x14ac:dyDescent="0.35">
      <c r="A125" s="13">
        <v>7</v>
      </c>
      <c r="B125" s="47">
        <v>558</v>
      </c>
      <c r="C125" s="7">
        <v>7</v>
      </c>
      <c r="D125" s="12" t="s">
        <v>276</v>
      </c>
      <c r="E125" s="48">
        <v>400298.75</v>
      </c>
      <c r="F125" s="49">
        <v>0</v>
      </c>
      <c r="G125" s="49">
        <f t="shared" si="3"/>
        <v>400298.75</v>
      </c>
      <c r="H125" s="50">
        <v>421.45934160974099</v>
      </c>
      <c r="I125" s="51">
        <f t="shared" si="2"/>
        <v>949.79209256836191</v>
      </c>
    </row>
    <row r="126" spans="1:9" x14ac:dyDescent="0.35">
      <c r="A126" s="13">
        <v>7</v>
      </c>
      <c r="B126" s="47">
        <v>562</v>
      </c>
      <c r="C126" s="7">
        <v>6</v>
      </c>
      <c r="D126" s="12" t="s">
        <v>246</v>
      </c>
      <c r="E126" s="48">
        <v>39061.46</v>
      </c>
      <c r="F126" s="49">
        <v>0</v>
      </c>
      <c r="G126" s="49">
        <f t="shared" si="3"/>
        <v>39061.46</v>
      </c>
      <c r="H126" s="50">
        <v>27.028749556405973</v>
      </c>
      <c r="I126" s="51">
        <f t="shared" si="2"/>
        <v>1445.1819133727629</v>
      </c>
    </row>
    <row r="127" spans="1:9" x14ac:dyDescent="0.35">
      <c r="A127" s="13">
        <v>7</v>
      </c>
      <c r="B127" s="47">
        <v>565</v>
      </c>
      <c r="C127" s="7">
        <v>5</v>
      </c>
      <c r="D127" s="12" t="s">
        <v>240</v>
      </c>
      <c r="E127" s="48">
        <v>278883.09000000003</v>
      </c>
      <c r="F127" s="49">
        <v>16633.559999999998</v>
      </c>
      <c r="G127" s="49">
        <f t="shared" si="3"/>
        <v>262249.53000000003</v>
      </c>
      <c r="H127" s="50">
        <v>465.13789190988808</v>
      </c>
      <c r="I127" s="51">
        <f t="shared" si="2"/>
        <v>563.81029058541219</v>
      </c>
    </row>
    <row r="128" spans="1:9" x14ac:dyDescent="0.35">
      <c r="A128" s="13">
        <v>7</v>
      </c>
      <c r="B128" s="47">
        <v>567</v>
      </c>
      <c r="C128" s="7">
        <v>9</v>
      </c>
      <c r="D128" s="12" t="s">
        <v>198</v>
      </c>
      <c r="E128" s="48">
        <v>261186.73</v>
      </c>
      <c r="F128" s="49">
        <v>0</v>
      </c>
      <c r="G128" s="49">
        <f t="shared" si="3"/>
        <v>261186.73</v>
      </c>
      <c r="H128" s="50">
        <v>404.55967218670105</v>
      </c>
      <c r="I128" s="51">
        <f t="shared" si="2"/>
        <v>645.60742940157525</v>
      </c>
    </row>
    <row r="129" spans="1:9" x14ac:dyDescent="0.35">
      <c r="A129" s="13">
        <v>7</v>
      </c>
      <c r="B129" s="47">
        <v>600</v>
      </c>
      <c r="C129" s="7">
        <v>7</v>
      </c>
      <c r="D129" s="12" t="s">
        <v>277</v>
      </c>
      <c r="E129" s="48">
        <v>313872.88</v>
      </c>
      <c r="F129" s="49">
        <v>0</v>
      </c>
      <c r="G129" s="49">
        <f t="shared" si="3"/>
        <v>313872.88</v>
      </c>
      <c r="H129" s="50">
        <v>708.99</v>
      </c>
      <c r="I129" s="51">
        <f t="shared" si="2"/>
        <v>442.70424124458737</v>
      </c>
    </row>
    <row r="130" spans="1:9" x14ac:dyDescent="0.35">
      <c r="A130" s="13">
        <v>7</v>
      </c>
      <c r="B130" s="47">
        <v>601</v>
      </c>
      <c r="C130" s="7">
        <v>4</v>
      </c>
      <c r="D130" s="12" t="s">
        <v>50</v>
      </c>
      <c r="E130" s="48">
        <v>3312343.35</v>
      </c>
      <c r="F130" s="49">
        <v>1001311.06</v>
      </c>
      <c r="G130" s="49">
        <f t="shared" si="3"/>
        <v>2311032.29</v>
      </c>
      <c r="H130" s="50">
        <v>5412.3700000000008</v>
      </c>
      <c r="I130" s="51">
        <f t="shared" si="2"/>
        <v>426.99081733140929</v>
      </c>
    </row>
    <row r="131" spans="1:9" x14ac:dyDescent="0.35">
      <c r="A131" s="13">
        <v>7</v>
      </c>
      <c r="B131" s="47">
        <v>603</v>
      </c>
      <c r="C131" s="7">
        <v>6</v>
      </c>
      <c r="D131" s="12" t="s">
        <v>66</v>
      </c>
      <c r="E131" s="48">
        <v>98144.56</v>
      </c>
      <c r="F131" s="49">
        <v>0</v>
      </c>
      <c r="G131" s="49">
        <f t="shared" si="3"/>
        <v>98144.56</v>
      </c>
      <c r="H131" s="50">
        <v>102.0991281586101</v>
      </c>
      <c r="I131" s="51">
        <f t="shared" si="2"/>
        <v>961.26736603992629</v>
      </c>
    </row>
    <row r="132" spans="1:9" x14ac:dyDescent="0.35">
      <c r="A132" s="13">
        <v>7</v>
      </c>
      <c r="B132" s="47">
        <v>604</v>
      </c>
      <c r="C132" s="7">
        <v>7</v>
      </c>
      <c r="D132" s="12" t="s">
        <v>119</v>
      </c>
      <c r="E132" s="48">
        <v>237946.55</v>
      </c>
      <c r="F132" s="49">
        <v>490</v>
      </c>
      <c r="G132" s="49">
        <f t="shared" si="3"/>
        <v>237456.55</v>
      </c>
      <c r="H132" s="50">
        <v>498.49234448912694</v>
      </c>
      <c r="I132" s="51">
        <f t="shared" si="2"/>
        <v>476.34944172182639</v>
      </c>
    </row>
    <row r="133" spans="1:9" x14ac:dyDescent="0.35">
      <c r="A133" s="13">
        <v>7</v>
      </c>
      <c r="B133" s="47">
        <v>605</v>
      </c>
      <c r="C133" s="7">
        <v>8</v>
      </c>
      <c r="D133" s="12" t="s">
        <v>144</v>
      </c>
      <c r="E133" s="48">
        <v>10474.06</v>
      </c>
      <c r="F133" s="49">
        <v>0</v>
      </c>
      <c r="G133" s="49">
        <f t="shared" si="3"/>
        <v>10474.06</v>
      </c>
      <c r="H133" s="50">
        <v>12.671726311369493</v>
      </c>
      <c r="I133" s="51">
        <f t="shared" ref="I133:I196" si="4">IFERROR(G133/H133,0)</f>
        <v>826.56930418409729</v>
      </c>
    </row>
    <row r="134" spans="1:9" x14ac:dyDescent="0.35">
      <c r="A134" s="13">
        <v>7</v>
      </c>
      <c r="B134" s="47">
        <v>607</v>
      </c>
      <c r="C134" s="7">
        <v>8</v>
      </c>
      <c r="D134" s="12" t="s">
        <v>145</v>
      </c>
      <c r="E134" s="48">
        <v>15679</v>
      </c>
      <c r="F134" s="49">
        <v>0</v>
      </c>
      <c r="G134" s="49">
        <f t="shared" ref="G134:G197" si="5">E134-F134</f>
        <v>15679</v>
      </c>
      <c r="H134" s="50">
        <v>19.000478509528218</v>
      </c>
      <c r="I134" s="51">
        <f t="shared" si="4"/>
        <v>825.1897441497282</v>
      </c>
    </row>
    <row r="135" spans="1:9" x14ac:dyDescent="0.35">
      <c r="A135" s="13">
        <v>7</v>
      </c>
      <c r="B135" s="47">
        <v>610</v>
      </c>
      <c r="C135" s="7">
        <v>8</v>
      </c>
      <c r="D135" s="12" t="s">
        <v>286</v>
      </c>
      <c r="E135" s="48">
        <v>49648</v>
      </c>
      <c r="F135" s="49">
        <v>0</v>
      </c>
      <c r="G135" s="49">
        <f t="shared" si="5"/>
        <v>49648</v>
      </c>
      <c r="H135" s="50">
        <v>56.849114366530806</v>
      </c>
      <c r="I135" s="51">
        <f t="shared" si="4"/>
        <v>873.32934827969154</v>
      </c>
    </row>
    <row r="136" spans="1:9" x14ac:dyDescent="0.35">
      <c r="A136" s="13">
        <v>7</v>
      </c>
      <c r="B136" s="47">
        <v>611</v>
      </c>
      <c r="C136" s="7">
        <v>8</v>
      </c>
      <c r="D136" s="12" t="s">
        <v>146</v>
      </c>
      <c r="E136" s="48">
        <v>28586.57</v>
      </c>
      <c r="F136" s="49">
        <v>0</v>
      </c>
      <c r="G136" s="49">
        <f t="shared" si="5"/>
        <v>28586.57</v>
      </c>
      <c r="H136" s="50">
        <v>14.442605687190882</v>
      </c>
      <c r="I136" s="51">
        <f t="shared" si="4"/>
        <v>1979.3221956723066</v>
      </c>
    </row>
    <row r="137" spans="1:9" x14ac:dyDescent="0.35">
      <c r="A137" s="13">
        <v>7</v>
      </c>
      <c r="B137" s="47">
        <v>612</v>
      </c>
      <c r="C137" s="7">
        <v>7</v>
      </c>
      <c r="D137" s="12" t="s">
        <v>278</v>
      </c>
      <c r="E137" s="48">
        <v>377644.54</v>
      </c>
      <c r="F137" s="49">
        <v>11769.55</v>
      </c>
      <c r="G137" s="49">
        <f t="shared" si="5"/>
        <v>365874.99</v>
      </c>
      <c r="H137" s="50">
        <v>453.86397505581891</v>
      </c>
      <c r="I137" s="51">
        <f t="shared" si="4"/>
        <v>806.13357769803713</v>
      </c>
    </row>
    <row r="138" spans="1:9" x14ac:dyDescent="0.35">
      <c r="A138" s="13">
        <v>7</v>
      </c>
      <c r="B138" s="47">
        <v>613</v>
      </c>
      <c r="C138" s="7">
        <v>5</v>
      </c>
      <c r="D138" s="12" t="s">
        <v>241</v>
      </c>
      <c r="E138" s="48">
        <v>103983.35</v>
      </c>
      <c r="F138" s="49">
        <v>0</v>
      </c>
      <c r="G138" s="49">
        <f t="shared" si="5"/>
        <v>103983.35</v>
      </c>
      <c r="H138" s="50">
        <v>163.01016309637433</v>
      </c>
      <c r="I138" s="51">
        <f t="shared" si="4"/>
        <v>637.89488964883321</v>
      </c>
    </row>
    <row r="139" spans="1:9" x14ac:dyDescent="0.35">
      <c r="A139" s="13">
        <v>7</v>
      </c>
      <c r="B139" s="47">
        <v>616</v>
      </c>
      <c r="C139" s="7">
        <v>8</v>
      </c>
      <c r="D139" s="12" t="s">
        <v>147</v>
      </c>
      <c r="E139" s="48">
        <v>194901.43</v>
      </c>
      <c r="F139" s="49">
        <v>0</v>
      </c>
      <c r="G139" s="49">
        <f t="shared" si="5"/>
        <v>194901.43</v>
      </c>
      <c r="H139" s="50">
        <v>180.31</v>
      </c>
      <c r="I139" s="51">
        <f t="shared" si="4"/>
        <v>1080.9241306638567</v>
      </c>
    </row>
    <row r="140" spans="1:9" x14ac:dyDescent="0.35">
      <c r="A140" s="13">
        <v>7</v>
      </c>
      <c r="B140" s="47">
        <v>618</v>
      </c>
      <c r="C140" s="7">
        <v>6</v>
      </c>
      <c r="D140" s="12" t="s">
        <v>67</v>
      </c>
      <c r="E140" s="48">
        <v>15334.76</v>
      </c>
      <c r="F140" s="49">
        <v>0</v>
      </c>
      <c r="G140" s="49">
        <f t="shared" si="5"/>
        <v>15334.76</v>
      </c>
      <c r="H140" s="50">
        <v>20.91808745945508</v>
      </c>
      <c r="I140" s="51">
        <f t="shared" si="4"/>
        <v>733.08614039036399</v>
      </c>
    </row>
    <row r="141" spans="1:9" x14ac:dyDescent="0.35">
      <c r="A141" s="13">
        <v>7</v>
      </c>
      <c r="B141" s="47">
        <v>620</v>
      </c>
      <c r="C141" s="7">
        <v>6</v>
      </c>
      <c r="D141" s="12" t="s">
        <v>68</v>
      </c>
      <c r="E141" s="48">
        <v>149105.72</v>
      </c>
      <c r="F141" s="49">
        <v>0</v>
      </c>
      <c r="G141" s="49">
        <f t="shared" si="5"/>
        <v>149105.72</v>
      </c>
      <c r="H141" s="50">
        <v>217.13044977838732</v>
      </c>
      <c r="I141" s="51">
        <f t="shared" si="4"/>
        <v>686.71031701073582</v>
      </c>
    </row>
    <row r="142" spans="1:9" x14ac:dyDescent="0.35">
      <c r="A142" s="13">
        <v>7</v>
      </c>
      <c r="B142" s="47">
        <v>622</v>
      </c>
      <c r="C142" s="7">
        <v>6</v>
      </c>
      <c r="D142" s="12" t="s">
        <v>69</v>
      </c>
      <c r="E142" s="48">
        <v>110559.72</v>
      </c>
      <c r="F142" s="49">
        <v>48</v>
      </c>
      <c r="G142" s="49">
        <f t="shared" si="5"/>
        <v>110511.72</v>
      </c>
      <c r="H142" s="50">
        <v>121.45476787490654</v>
      </c>
      <c r="I142" s="51">
        <f t="shared" si="4"/>
        <v>909.90021992238769</v>
      </c>
    </row>
    <row r="143" spans="1:9" x14ac:dyDescent="0.35">
      <c r="A143" s="13">
        <v>7</v>
      </c>
      <c r="B143" s="47">
        <v>623</v>
      </c>
      <c r="C143" s="7">
        <v>6</v>
      </c>
      <c r="D143" s="12" t="s">
        <v>70</v>
      </c>
      <c r="E143" s="48">
        <v>81786.11</v>
      </c>
      <c r="F143" s="49">
        <v>0</v>
      </c>
      <c r="G143" s="49">
        <f t="shared" si="5"/>
        <v>81786.11</v>
      </c>
      <c r="H143" s="50">
        <v>250.85033656810455</v>
      </c>
      <c r="I143" s="51">
        <f t="shared" si="4"/>
        <v>326.03548043394989</v>
      </c>
    </row>
    <row r="144" spans="1:9" x14ac:dyDescent="0.35">
      <c r="A144" s="13">
        <v>7</v>
      </c>
      <c r="B144" s="47">
        <v>626</v>
      </c>
      <c r="C144" s="7">
        <v>6</v>
      </c>
      <c r="D144" s="12" t="s">
        <v>71</v>
      </c>
      <c r="E144" s="48">
        <v>18524.8</v>
      </c>
      <c r="F144" s="49">
        <v>0</v>
      </c>
      <c r="G144" s="49">
        <f t="shared" si="5"/>
        <v>18524.8</v>
      </c>
      <c r="H144" s="50">
        <v>23.585494585157402</v>
      </c>
      <c r="I144" s="51">
        <f t="shared" si="4"/>
        <v>785.43190744271476</v>
      </c>
    </row>
    <row r="145" spans="1:9" x14ac:dyDescent="0.35">
      <c r="A145" s="13">
        <v>7</v>
      </c>
      <c r="B145" s="47">
        <v>627</v>
      </c>
      <c r="C145" s="7">
        <v>6</v>
      </c>
      <c r="D145" s="12" t="s">
        <v>72</v>
      </c>
      <c r="E145" s="48">
        <v>90592.33</v>
      </c>
      <c r="F145" s="49">
        <v>0</v>
      </c>
      <c r="G145" s="49">
        <f t="shared" si="5"/>
        <v>90592.33</v>
      </c>
      <c r="H145" s="50">
        <v>172.82867814131154</v>
      </c>
      <c r="I145" s="51">
        <f t="shared" si="4"/>
        <v>524.17417626678912</v>
      </c>
    </row>
    <row r="146" spans="1:9" x14ac:dyDescent="0.35">
      <c r="A146" s="13">
        <v>7</v>
      </c>
      <c r="B146" s="47">
        <v>629</v>
      </c>
      <c r="C146" s="7">
        <v>9</v>
      </c>
      <c r="D146" s="12" t="s">
        <v>199</v>
      </c>
      <c r="E146" s="48">
        <v>167927.45</v>
      </c>
      <c r="F146" s="49">
        <v>45928.1</v>
      </c>
      <c r="G146" s="49">
        <f t="shared" si="5"/>
        <v>121999.35</v>
      </c>
      <c r="H146" s="50">
        <v>217.32999999999998</v>
      </c>
      <c r="I146" s="51">
        <f t="shared" si="4"/>
        <v>561.35531219803988</v>
      </c>
    </row>
    <row r="147" spans="1:9" x14ac:dyDescent="0.35">
      <c r="A147" s="13">
        <v>7</v>
      </c>
      <c r="B147" s="47">
        <v>630</v>
      </c>
      <c r="C147" s="7">
        <v>9</v>
      </c>
      <c r="D147" s="12" t="s">
        <v>200</v>
      </c>
      <c r="E147" s="48">
        <v>265694.17</v>
      </c>
      <c r="F147" s="49">
        <v>21427.5</v>
      </c>
      <c r="G147" s="49">
        <f t="shared" si="5"/>
        <v>244266.66999999998</v>
      </c>
      <c r="H147" s="50">
        <v>144.18914900219184</v>
      </c>
      <c r="I147" s="51">
        <f t="shared" si="4"/>
        <v>1694.0710982092478</v>
      </c>
    </row>
    <row r="148" spans="1:9" x14ac:dyDescent="0.35">
      <c r="A148" s="13">
        <v>7</v>
      </c>
      <c r="B148" s="47">
        <v>634</v>
      </c>
      <c r="C148" s="7">
        <v>6</v>
      </c>
      <c r="D148" s="12" t="s">
        <v>73</v>
      </c>
      <c r="E148" s="48">
        <v>654980.53</v>
      </c>
      <c r="F148" s="49">
        <v>0</v>
      </c>
      <c r="G148" s="49">
        <f t="shared" si="5"/>
        <v>654980.53</v>
      </c>
      <c r="H148" s="50">
        <v>582.03898446234814</v>
      </c>
      <c r="I148" s="51">
        <f t="shared" si="4"/>
        <v>1125.3207216094481</v>
      </c>
    </row>
    <row r="149" spans="1:9" x14ac:dyDescent="0.35">
      <c r="A149" s="13">
        <v>7</v>
      </c>
      <c r="B149" s="47">
        <v>635</v>
      </c>
      <c r="C149" s="7">
        <v>7</v>
      </c>
      <c r="D149" s="12" t="s">
        <v>120</v>
      </c>
      <c r="E149" s="48">
        <v>37987.919999999998</v>
      </c>
      <c r="F149" s="49">
        <v>0</v>
      </c>
      <c r="G149" s="49">
        <f t="shared" si="5"/>
        <v>37987.919999999998</v>
      </c>
      <c r="H149" s="50">
        <v>60.46</v>
      </c>
      <c r="I149" s="51">
        <f t="shared" si="4"/>
        <v>628.31491895468071</v>
      </c>
    </row>
    <row r="150" spans="1:9" x14ac:dyDescent="0.35">
      <c r="A150" s="13">
        <v>7</v>
      </c>
      <c r="B150" s="47">
        <v>636</v>
      </c>
      <c r="C150" s="7">
        <v>6</v>
      </c>
      <c r="D150" s="12" t="s">
        <v>247</v>
      </c>
      <c r="E150" s="48">
        <v>81810.84</v>
      </c>
      <c r="F150" s="49">
        <v>76644</v>
      </c>
      <c r="G150" s="49">
        <f t="shared" si="5"/>
        <v>5166.8399999999965</v>
      </c>
      <c r="H150" s="50">
        <v>36.387293915419555</v>
      </c>
      <c r="I150" s="51">
        <f t="shared" si="4"/>
        <v>141.99572004475127</v>
      </c>
    </row>
    <row r="151" spans="1:9" x14ac:dyDescent="0.35">
      <c r="A151" s="13">
        <v>7</v>
      </c>
      <c r="B151" s="47">
        <v>638</v>
      </c>
      <c r="C151" s="7">
        <v>8</v>
      </c>
      <c r="D151" s="12" t="s">
        <v>149</v>
      </c>
      <c r="E151" s="48">
        <v>18897.990000000002</v>
      </c>
      <c r="F151" s="49">
        <v>0</v>
      </c>
      <c r="G151" s="49">
        <f t="shared" si="5"/>
        <v>18897.990000000002</v>
      </c>
      <c r="H151" s="50">
        <v>14.741014951441617</v>
      </c>
      <c r="I151" s="51">
        <f t="shared" si="4"/>
        <v>1282.0005991617184</v>
      </c>
    </row>
    <row r="152" spans="1:9" x14ac:dyDescent="0.35">
      <c r="A152" s="13">
        <v>7</v>
      </c>
      <c r="B152" s="47">
        <v>639</v>
      </c>
      <c r="C152" s="7">
        <v>8</v>
      </c>
      <c r="D152" s="12" t="s">
        <v>150</v>
      </c>
      <c r="E152" s="48">
        <v>39204.06</v>
      </c>
      <c r="F152" s="49">
        <v>0</v>
      </c>
      <c r="G152" s="49">
        <f t="shared" si="5"/>
        <v>39204.06</v>
      </c>
      <c r="H152" s="50">
        <v>7.0282668016038246</v>
      </c>
      <c r="I152" s="51">
        <f t="shared" si="4"/>
        <v>5578.0551744355771</v>
      </c>
    </row>
    <row r="153" spans="1:9" x14ac:dyDescent="0.35">
      <c r="A153" s="13">
        <v>7</v>
      </c>
      <c r="B153" s="47">
        <v>641</v>
      </c>
      <c r="C153" s="7">
        <v>6</v>
      </c>
      <c r="D153" s="12" t="s">
        <v>248</v>
      </c>
      <c r="E153" s="48">
        <v>34323.339999999997</v>
      </c>
      <c r="F153" s="49">
        <v>0</v>
      </c>
      <c r="G153" s="49">
        <f t="shared" si="5"/>
        <v>34323.339999999997</v>
      </c>
      <c r="H153" s="50">
        <v>14.80235467453889</v>
      </c>
      <c r="I153" s="51">
        <f t="shared" si="4"/>
        <v>2318.7756782398005</v>
      </c>
    </row>
    <row r="154" spans="1:9" x14ac:dyDescent="0.35">
      <c r="A154" s="13">
        <v>7</v>
      </c>
      <c r="B154" s="47">
        <v>642</v>
      </c>
      <c r="C154" s="7">
        <v>7</v>
      </c>
      <c r="D154" s="12" t="s">
        <v>121</v>
      </c>
      <c r="E154" s="48">
        <v>78515.11</v>
      </c>
      <c r="F154" s="49">
        <v>0</v>
      </c>
      <c r="G154" s="49">
        <f t="shared" si="5"/>
        <v>78515.11</v>
      </c>
      <c r="H154" s="50">
        <v>99.389853341196087</v>
      </c>
      <c r="I154" s="51">
        <f t="shared" si="4"/>
        <v>789.97108216333675</v>
      </c>
    </row>
    <row r="155" spans="1:9" x14ac:dyDescent="0.35">
      <c r="A155" s="13">
        <v>7</v>
      </c>
      <c r="B155" s="47">
        <v>643</v>
      </c>
      <c r="C155" s="7">
        <v>7</v>
      </c>
      <c r="D155" s="12" t="s">
        <v>122</v>
      </c>
      <c r="E155" s="48">
        <v>39691.96</v>
      </c>
      <c r="F155" s="49">
        <v>0</v>
      </c>
      <c r="G155" s="49">
        <f t="shared" si="5"/>
        <v>39691.96</v>
      </c>
      <c r="H155" s="50">
        <v>6.6158716209853736</v>
      </c>
      <c r="I155" s="51">
        <f t="shared" si="4"/>
        <v>5999.505775489677</v>
      </c>
    </row>
    <row r="156" spans="1:9" x14ac:dyDescent="0.35">
      <c r="A156" s="13">
        <v>7</v>
      </c>
      <c r="B156" s="47">
        <v>644</v>
      </c>
      <c r="C156" s="7">
        <v>6</v>
      </c>
      <c r="D156" s="12" t="s">
        <v>74</v>
      </c>
      <c r="E156" s="48">
        <v>21552.47</v>
      </c>
      <c r="F156" s="49">
        <v>0</v>
      </c>
      <c r="G156" s="49">
        <f t="shared" si="5"/>
        <v>21552.47</v>
      </c>
      <c r="H156" s="50">
        <v>8.5901038686268958</v>
      </c>
      <c r="I156" s="51">
        <f t="shared" si="4"/>
        <v>2508.9882881061253</v>
      </c>
    </row>
    <row r="157" spans="1:9" x14ac:dyDescent="0.35">
      <c r="A157" s="13">
        <v>7</v>
      </c>
      <c r="B157" s="47">
        <v>645</v>
      </c>
      <c r="C157" s="7">
        <v>8</v>
      </c>
      <c r="D157" s="12" t="s">
        <v>287</v>
      </c>
      <c r="E157" s="48">
        <v>10787.41</v>
      </c>
      <c r="F157" s="49">
        <v>0</v>
      </c>
      <c r="G157" s="49">
        <f t="shared" si="5"/>
        <v>10787.41</v>
      </c>
      <c r="H157" s="50">
        <v>13.645927492434376</v>
      </c>
      <c r="I157" s="51">
        <f t="shared" si="4"/>
        <v>790.52230095614925</v>
      </c>
    </row>
    <row r="158" spans="1:9" x14ac:dyDescent="0.35">
      <c r="A158" s="13">
        <v>7</v>
      </c>
      <c r="B158" s="47">
        <v>646</v>
      </c>
      <c r="C158" s="7">
        <v>6</v>
      </c>
      <c r="D158" s="12" t="s">
        <v>75</v>
      </c>
      <c r="E158" s="48">
        <v>99033.19</v>
      </c>
      <c r="F158" s="49">
        <v>0</v>
      </c>
      <c r="G158" s="49">
        <f t="shared" si="5"/>
        <v>99033.19</v>
      </c>
      <c r="H158" s="50">
        <v>6.7909644373500937</v>
      </c>
      <c r="I158" s="51">
        <f t="shared" si="4"/>
        <v>14583.081816084992</v>
      </c>
    </row>
    <row r="159" spans="1:9" x14ac:dyDescent="0.35">
      <c r="A159" s="13">
        <v>7</v>
      </c>
      <c r="B159" s="47">
        <v>694</v>
      </c>
      <c r="C159" s="7">
        <v>6</v>
      </c>
      <c r="D159" s="12" t="s">
        <v>76</v>
      </c>
      <c r="E159" s="48">
        <v>90330.48</v>
      </c>
      <c r="F159" s="49">
        <v>0</v>
      </c>
      <c r="G159" s="49">
        <f t="shared" si="5"/>
        <v>90330.48</v>
      </c>
      <c r="H159" s="50">
        <v>23.31</v>
      </c>
      <c r="I159" s="51">
        <f t="shared" si="4"/>
        <v>3875.1814671814673</v>
      </c>
    </row>
    <row r="160" spans="1:9" x14ac:dyDescent="0.35">
      <c r="A160" s="13">
        <v>7</v>
      </c>
      <c r="B160" s="47">
        <v>695</v>
      </c>
      <c r="C160" s="7">
        <v>9</v>
      </c>
      <c r="D160" s="12" t="s">
        <v>297</v>
      </c>
      <c r="E160" s="48">
        <v>13337.48</v>
      </c>
      <c r="F160" s="49">
        <v>0</v>
      </c>
      <c r="G160" s="49">
        <f t="shared" si="5"/>
        <v>13337.48</v>
      </c>
      <c r="H160" s="50">
        <v>25.101680066854268</v>
      </c>
      <c r="I160" s="51">
        <f t="shared" si="4"/>
        <v>531.33814009571381</v>
      </c>
    </row>
    <row r="161" spans="1:9" x14ac:dyDescent="0.35">
      <c r="A161" s="13">
        <v>7</v>
      </c>
      <c r="B161" s="47">
        <v>696</v>
      </c>
      <c r="C161" s="7">
        <v>5</v>
      </c>
      <c r="D161" s="12" t="s">
        <v>242</v>
      </c>
      <c r="E161" s="48">
        <v>119025.41</v>
      </c>
      <c r="F161" s="49">
        <v>209.12</v>
      </c>
      <c r="G161" s="49">
        <f t="shared" si="5"/>
        <v>118816.29000000001</v>
      </c>
      <c r="H161" s="50">
        <v>298.5</v>
      </c>
      <c r="I161" s="51">
        <f t="shared" si="4"/>
        <v>398.04452261306534</v>
      </c>
    </row>
    <row r="162" spans="1:9" x14ac:dyDescent="0.35">
      <c r="A162" s="13">
        <v>7</v>
      </c>
      <c r="B162" s="47">
        <v>706</v>
      </c>
      <c r="C162" s="7">
        <v>6</v>
      </c>
      <c r="D162" s="12" t="s">
        <v>77</v>
      </c>
      <c r="E162" s="48">
        <v>65903.27</v>
      </c>
      <c r="F162" s="49">
        <v>0</v>
      </c>
      <c r="G162" s="49">
        <f t="shared" si="5"/>
        <v>65903.27</v>
      </c>
      <c r="H162" s="50">
        <v>58.217409265534258</v>
      </c>
      <c r="I162" s="51">
        <f t="shared" si="4"/>
        <v>1132.0199718852125</v>
      </c>
    </row>
    <row r="163" spans="1:9" x14ac:dyDescent="0.35">
      <c r="A163" s="13">
        <v>7</v>
      </c>
      <c r="B163" s="47">
        <v>710</v>
      </c>
      <c r="C163" s="7">
        <v>6</v>
      </c>
      <c r="D163" s="12" t="s">
        <v>249</v>
      </c>
      <c r="E163" s="48">
        <v>183700.09</v>
      </c>
      <c r="F163" s="49">
        <v>0</v>
      </c>
      <c r="G163" s="49">
        <f t="shared" si="5"/>
        <v>183700.09</v>
      </c>
      <c r="H163" s="50">
        <v>67.05</v>
      </c>
      <c r="I163" s="51">
        <f t="shared" si="4"/>
        <v>2739.7478001491427</v>
      </c>
    </row>
    <row r="164" spans="1:9" x14ac:dyDescent="0.35">
      <c r="A164" s="13">
        <v>7</v>
      </c>
      <c r="B164" s="47">
        <v>711</v>
      </c>
      <c r="C164" s="7">
        <v>7</v>
      </c>
      <c r="D164" s="12" t="s">
        <v>123</v>
      </c>
      <c r="E164" s="48">
        <v>303071.08</v>
      </c>
      <c r="F164" s="49">
        <v>32865.360000000001</v>
      </c>
      <c r="G164" s="49">
        <f t="shared" si="5"/>
        <v>270205.72000000003</v>
      </c>
      <c r="H164" s="50">
        <v>479.83000000000004</v>
      </c>
      <c r="I164" s="51">
        <f t="shared" si="4"/>
        <v>563.12802450868014</v>
      </c>
    </row>
    <row r="165" spans="1:9" x14ac:dyDescent="0.35">
      <c r="A165" s="13">
        <v>7</v>
      </c>
      <c r="B165" s="47">
        <v>712</v>
      </c>
      <c r="C165" s="7">
        <v>7</v>
      </c>
      <c r="D165" s="12" t="s">
        <v>279</v>
      </c>
      <c r="E165" s="48">
        <v>440910.26</v>
      </c>
      <c r="F165" s="49">
        <v>0</v>
      </c>
      <c r="G165" s="49">
        <f t="shared" si="5"/>
        <v>440910.26</v>
      </c>
      <c r="H165" s="50">
        <v>678.64</v>
      </c>
      <c r="I165" s="51">
        <f t="shared" si="4"/>
        <v>649.69683484616291</v>
      </c>
    </row>
    <row r="166" spans="1:9" x14ac:dyDescent="0.35">
      <c r="A166" s="13">
        <v>7</v>
      </c>
      <c r="B166" s="47">
        <v>714</v>
      </c>
      <c r="C166" s="7">
        <v>8</v>
      </c>
      <c r="D166" s="12" t="s">
        <v>151</v>
      </c>
      <c r="E166" s="48">
        <v>89160.86</v>
      </c>
      <c r="F166" s="49">
        <v>0</v>
      </c>
      <c r="G166" s="49">
        <f t="shared" si="5"/>
        <v>89160.86</v>
      </c>
      <c r="H166" s="50">
        <v>53.909701908931218</v>
      </c>
      <c r="I166" s="51">
        <f t="shared" si="4"/>
        <v>1653.8926546212033</v>
      </c>
    </row>
    <row r="167" spans="1:9" x14ac:dyDescent="0.35">
      <c r="A167" s="13">
        <v>7</v>
      </c>
      <c r="B167" s="47">
        <v>718</v>
      </c>
      <c r="C167" s="7">
        <v>7</v>
      </c>
      <c r="D167" s="12" t="s">
        <v>124</v>
      </c>
      <c r="E167" s="48">
        <v>32435.759999999998</v>
      </c>
      <c r="F167" s="49">
        <v>0</v>
      </c>
      <c r="G167" s="49">
        <f t="shared" si="5"/>
        <v>32435.759999999998</v>
      </c>
      <c r="H167" s="50">
        <v>44.351042089793225</v>
      </c>
      <c r="I167" s="51">
        <f t="shared" si="4"/>
        <v>731.34155301989256</v>
      </c>
    </row>
    <row r="168" spans="1:9" x14ac:dyDescent="0.35">
      <c r="A168" s="13">
        <v>8</v>
      </c>
      <c r="B168" s="47">
        <v>731</v>
      </c>
      <c r="C168" s="7">
        <v>5</v>
      </c>
      <c r="D168" s="12" t="s">
        <v>243</v>
      </c>
      <c r="E168" s="48">
        <v>572177.31999999995</v>
      </c>
      <c r="F168" s="49">
        <v>0</v>
      </c>
      <c r="G168" s="49">
        <f t="shared" si="5"/>
        <v>572177.31999999995</v>
      </c>
      <c r="H168" s="50">
        <v>741.31104744107472</v>
      </c>
      <c r="I168" s="51">
        <f t="shared" si="4"/>
        <v>771.84512759535141</v>
      </c>
    </row>
    <row r="169" spans="1:9" x14ac:dyDescent="0.35">
      <c r="A169" s="13">
        <v>8</v>
      </c>
      <c r="B169" s="47">
        <v>732</v>
      </c>
      <c r="C169" s="7">
        <v>5</v>
      </c>
      <c r="D169" s="12" t="s">
        <v>244</v>
      </c>
      <c r="E169" s="48">
        <v>96611.83</v>
      </c>
      <c r="F169" s="49">
        <v>0</v>
      </c>
      <c r="G169" s="49">
        <f t="shared" si="5"/>
        <v>96611.83</v>
      </c>
      <c r="H169" s="50">
        <v>216.59265528507484</v>
      </c>
      <c r="I169" s="51">
        <f t="shared" si="4"/>
        <v>446.05312157442035</v>
      </c>
    </row>
    <row r="170" spans="1:9" x14ac:dyDescent="0.35">
      <c r="A170" s="13">
        <v>8</v>
      </c>
      <c r="B170" s="47">
        <v>736</v>
      </c>
      <c r="C170" s="7">
        <v>7</v>
      </c>
      <c r="D170" s="12" t="s">
        <v>125</v>
      </c>
      <c r="E170" s="48">
        <v>169238.52</v>
      </c>
      <c r="F170" s="49">
        <v>0</v>
      </c>
      <c r="G170" s="49">
        <f t="shared" si="5"/>
        <v>169238.52</v>
      </c>
      <c r="H170" s="50">
        <v>128.53568086978083</v>
      </c>
      <c r="I170" s="51">
        <f t="shared" si="4"/>
        <v>1316.6656826710639</v>
      </c>
    </row>
    <row r="171" spans="1:9" x14ac:dyDescent="0.35">
      <c r="A171" s="13">
        <v>8</v>
      </c>
      <c r="B171" s="47">
        <v>747</v>
      </c>
      <c r="C171" s="7">
        <v>6</v>
      </c>
      <c r="D171" s="12" t="s">
        <v>79</v>
      </c>
      <c r="E171" s="48">
        <v>45887.17</v>
      </c>
      <c r="F171" s="49">
        <v>0</v>
      </c>
      <c r="G171" s="49">
        <f t="shared" si="5"/>
        <v>45887.17</v>
      </c>
      <c r="H171" s="50">
        <v>35</v>
      </c>
      <c r="I171" s="51">
        <f t="shared" si="4"/>
        <v>1311.0619999999999</v>
      </c>
    </row>
    <row r="172" spans="1:9" x14ac:dyDescent="0.35">
      <c r="A172" s="13">
        <v>8</v>
      </c>
      <c r="B172" s="47">
        <v>749</v>
      </c>
      <c r="C172" s="7">
        <v>8</v>
      </c>
      <c r="D172" s="12" t="s">
        <v>152</v>
      </c>
      <c r="E172" s="48">
        <v>13380.73</v>
      </c>
      <c r="F172" s="49">
        <v>0</v>
      </c>
      <c r="G172" s="49">
        <f t="shared" si="5"/>
        <v>13380.73</v>
      </c>
      <c r="H172" s="50">
        <v>23.936469206960343</v>
      </c>
      <c r="I172" s="51">
        <f t="shared" si="4"/>
        <v>559.01018167328948</v>
      </c>
    </row>
    <row r="173" spans="1:9" x14ac:dyDescent="0.35">
      <c r="A173" s="13">
        <v>8</v>
      </c>
      <c r="B173" s="47">
        <v>754</v>
      </c>
      <c r="C173" s="7">
        <v>5</v>
      </c>
      <c r="D173" s="12" t="s">
        <v>58</v>
      </c>
      <c r="E173" s="48">
        <v>37739.360000000001</v>
      </c>
      <c r="F173" s="49">
        <v>0</v>
      </c>
      <c r="G173" s="49">
        <f t="shared" si="5"/>
        <v>37739.360000000001</v>
      </c>
      <c r="H173" s="50">
        <v>104.5553398350951</v>
      </c>
      <c r="I173" s="51">
        <f t="shared" si="4"/>
        <v>360.95105290196176</v>
      </c>
    </row>
    <row r="174" spans="1:9" x14ac:dyDescent="0.35">
      <c r="A174" s="13">
        <v>8</v>
      </c>
      <c r="B174" s="47">
        <v>757</v>
      </c>
      <c r="C174" s="7">
        <v>7</v>
      </c>
      <c r="D174" s="12" t="s">
        <v>280</v>
      </c>
      <c r="E174" s="48">
        <v>291238.52</v>
      </c>
      <c r="F174" s="49">
        <v>807</v>
      </c>
      <c r="G174" s="49">
        <f t="shared" si="5"/>
        <v>290431.52</v>
      </c>
      <c r="H174" s="50">
        <v>472.39429221566382</v>
      </c>
      <c r="I174" s="51">
        <f t="shared" si="4"/>
        <v>614.80742842550751</v>
      </c>
    </row>
    <row r="175" spans="1:9" x14ac:dyDescent="0.35">
      <c r="A175" s="13">
        <v>8</v>
      </c>
      <c r="B175" s="47">
        <v>758</v>
      </c>
      <c r="C175" s="7">
        <v>6</v>
      </c>
      <c r="D175" s="12" t="s">
        <v>250</v>
      </c>
      <c r="E175" s="48">
        <v>365375.66</v>
      </c>
      <c r="F175" s="49">
        <v>0</v>
      </c>
      <c r="G175" s="49">
        <f t="shared" si="5"/>
        <v>365375.66</v>
      </c>
      <c r="H175" s="50">
        <v>338.26056612812613</v>
      </c>
      <c r="I175" s="51">
        <f t="shared" si="4"/>
        <v>1080.1603751280993</v>
      </c>
    </row>
    <row r="176" spans="1:9" x14ac:dyDescent="0.35">
      <c r="A176" s="13">
        <v>8</v>
      </c>
      <c r="B176" s="47">
        <v>760</v>
      </c>
      <c r="C176" s="7">
        <v>4</v>
      </c>
      <c r="D176" s="12" t="s">
        <v>233</v>
      </c>
      <c r="E176" s="48">
        <v>1809682</v>
      </c>
      <c r="F176" s="49">
        <v>1203457.6599999999</v>
      </c>
      <c r="G176" s="49">
        <f t="shared" si="5"/>
        <v>606224.34000000008</v>
      </c>
      <c r="H176" s="50">
        <v>4695.5099999999993</v>
      </c>
      <c r="I176" s="51">
        <f t="shared" si="4"/>
        <v>129.10724074701153</v>
      </c>
    </row>
    <row r="177" spans="1:9" x14ac:dyDescent="0.35">
      <c r="A177" s="13">
        <v>8</v>
      </c>
      <c r="B177" s="47">
        <v>764</v>
      </c>
      <c r="C177" s="7">
        <v>8</v>
      </c>
      <c r="D177" s="12" t="s">
        <v>288</v>
      </c>
      <c r="E177" s="48">
        <v>10062.030000000001</v>
      </c>
      <c r="F177" s="49">
        <v>0</v>
      </c>
      <c r="G177" s="49">
        <f t="shared" si="5"/>
        <v>10062.030000000001</v>
      </c>
      <c r="H177" s="50">
        <v>10.239778837470297</v>
      </c>
      <c r="I177" s="51">
        <f t="shared" si="4"/>
        <v>982.64134018013533</v>
      </c>
    </row>
    <row r="178" spans="1:9" x14ac:dyDescent="0.35">
      <c r="A178" s="13">
        <v>8</v>
      </c>
      <c r="B178" s="47">
        <v>765</v>
      </c>
      <c r="C178" s="7">
        <v>6</v>
      </c>
      <c r="D178" s="12" t="s">
        <v>80</v>
      </c>
      <c r="E178" s="48">
        <v>90441.53</v>
      </c>
      <c r="F178" s="49">
        <v>0</v>
      </c>
      <c r="G178" s="49">
        <f t="shared" si="5"/>
        <v>90441.53</v>
      </c>
      <c r="H178" s="50">
        <v>97.2</v>
      </c>
      <c r="I178" s="51">
        <f t="shared" si="4"/>
        <v>930.46841563786006</v>
      </c>
    </row>
    <row r="179" spans="1:9" x14ac:dyDescent="0.35">
      <c r="A179" s="13">
        <v>8</v>
      </c>
      <c r="B179" s="47">
        <v>770</v>
      </c>
      <c r="C179" s="7">
        <v>6</v>
      </c>
      <c r="D179" s="12" t="s">
        <v>81</v>
      </c>
      <c r="E179" s="48">
        <v>25354.3</v>
      </c>
      <c r="F179" s="49">
        <v>0</v>
      </c>
      <c r="G179" s="49">
        <f t="shared" si="5"/>
        <v>25354.3</v>
      </c>
      <c r="H179" s="50">
        <v>43.45</v>
      </c>
      <c r="I179" s="51">
        <f t="shared" si="4"/>
        <v>583.52819332566162</v>
      </c>
    </row>
    <row r="180" spans="1:9" x14ac:dyDescent="0.35">
      <c r="A180" s="13">
        <v>8</v>
      </c>
      <c r="B180" s="47">
        <v>771</v>
      </c>
      <c r="C180" s="7">
        <v>9</v>
      </c>
      <c r="D180" s="12" t="s">
        <v>201</v>
      </c>
      <c r="E180" s="48">
        <v>76263.759999999995</v>
      </c>
      <c r="F180" s="49">
        <v>0</v>
      </c>
      <c r="G180" s="49">
        <f t="shared" si="5"/>
        <v>76263.759999999995</v>
      </c>
      <c r="H180" s="50">
        <v>170.95096391466581</v>
      </c>
      <c r="I180" s="51">
        <f t="shared" si="4"/>
        <v>446.11482880008117</v>
      </c>
    </row>
    <row r="181" spans="1:9" x14ac:dyDescent="0.35">
      <c r="A181" s="13">
        <v>8</v>
      </c>
      <c r="B181" s="47">
        <v>774</v>
      </c>
      <c r="C181" s="7">
        <v>6</v>
      </c>
      <c r="D181" s="12" t="s">
        <v>251</v>
      </c>
      <c r="E181" s="48">
        <v>311851.53000000003</v>
      </c>
      <c r="F181" s="49">
        <v>0</v>
      </c>
      <c r="G181" s="49">
        <f t="shared" si="5"/>
        <v>311851.53000000003</v>
      </c>
      <c r="H181" s="50">
        <v>374.33502608479955</v>
      </c>
      <c r="I181" s="51">
        <f t="shared" si="4"/>
        <v>833.08135298393131</v>
      </c>
    </row>
    <row r="182" spans="1:9" x14ac:dyDescent="0.35">
      <c r="A182" s="13">
        <v>8</v>
      </c>
      <c r="B182" s="47">
        <v>775</v>
      </c>
      <c r="C182" s="7">
        <v>8</v>
      </c>
      <c r="D182" s="12" t="s">
        <v>153</v>
      </c>
      <c r="E182" s="48">
        <v>126293.42</v>
      </c>
      <c r="F182" s="49">
        <v>0</v>
      </c>
      <c r="G182" s="49">
        <f t="shared" si="5"/>
        <v>126293.42</v>
      </c>
      <c r="H182" s="50">
        <v>156.27040259183838</v>
      </c>
      <c r="I182" s="51">
        <f t="shared" si="4"/>
        <v>808.17235961095548</v>
      </c>
    </row>
    <row r="183" spans="1:9" x14ac:dyDescent="0.35">
      <c r="A183" s="13">
        <v>8</v>
      </c>
      <c r="B183" s="47">
        <v>786</v>
      </c>
      <c r="C183" s="7">
        <v>7</v>
      </c>
      <c r="D183" s="12" t="s">
        <v>281</v>
      </c>
      <c r="E183" s="48">
        <v>1688723.49</v>
      </c>
      <c r="F183" s="49">
        <v>443106.06</v>
      </c>
      <c r="G183" s="49">
        <f t="shared" si="5"/>
        <v>1245617.43</v>
      </c>
      <c r="H183" s="50">
        <v>3150.8699999999994</v>
      </c>
      <c r="I183" s="51">
        <f t="shared" si="4"/>
        <v>395.32491978405972</v>
      </c>
    </row>
    <row r="184" spans="1:9" x14ac:dyDescent="0.35">
      <c r="A184" s="13">
        <v>8</v>
      </c>
      <c r="B184" s="47">
        <v>790</v>
      </c>
      <c r="C184" s="7">
        <v>8</v>
      </c>
      <c r="D184" s="12" t="s">
        <v>154</v>
      </c>
      <c r="E184" s="48">
        <v>10378.780000000001</v>
      </c>
      <c r="F184" s="49">
        <v>0</v>
      </c>
      <c r="G184" s="49">
        <f t="shared" si="5"/>
        <v>10378.780000000001</v>
      </c>
      <c r="H184" s="50">
        <v>11.846855238351052</v>
      </c>
      <c r="I184" s="51">
        <f t="shared" si="4"/>
        <v>876.07890796212757</v>
      </c>
    </row>
    <row r="185" spans="1:9" x14ac:dyDescent="0.35">
      <c r="A185" s="13">
        <v>8</v>
      </c>
      <c r="B185" s="47">
        <v>794</v>
      </c>
      <c r="C185" s="7">
        <v>6</v>
      </c>
      <c r="D185" s="12" t="s">
        <v>82</v>
      </c>
      <c r="E185" s="48">
        <v>56331.19</v>
      </c>
      <c r="F185" s="49">
        <v>0</v>
      </c>
      <c r="G185" s="49">
        <f t="shared" si="5"/>
        <v>56331.19</v>
      </c>
      <c r="H185" s="50">
        <v>17.276725758249601</v>
      </c>
      <c r="I185" s="51">
        <f t="shared" si="4"/>
        <v>3260.5246380728117</v>
      </c>
    </row>
    <row r="186" spans="1:9" x14ac:dyDescent="0.35">
      <c r="A186" s="13">
        <v>8</v>
      </c>
      <c r="B186" s="47">
        <v>795</v>
      </c>
      <c r="C186" s="7">
        <v>8</v>
      </c>
      <c r="D186" s="12" t="s">
        <v>155</v>
      </c>
      <c r="E186" s="48">
        <v>217031.57</v>
      </c>
      <c r="F186" s="49">
        <v>3172.5099999999998</v>
      </c>
      <c r="G186" s="49">
        <f t="shared" si="5"/>
        <v>213859.06</v>
      </c>
      <c r="H186" s="50">
        <v>246.2</v>
      </c>
      <c r="I186" s="51">
        <f t="shared" si="4"/>
        <v>868.6395613322502</v>
      </c>
    </row>
    <row r="187" spans="1:9" x14ac:dyDescent="0.35">
      <c r="A187" s="13">
        <v>8</v>
      </c>
      <c r="B187" s="47">
        <v>796</v>
      </c>
      <c r="C187" s="7">
        <v>8</v>
      </c>
      <c r="D187" s="12" t="s">
        <v>156</v>
      </c>
      <c r="E187" s="48">
        <v>25689.16</v>
      </c>
      <c r="F187" s="49">
        <v>0</v>
      </c>
      <c r="G187" s="49">
        <f t="shared" si="5"/>
        <v>25689.16</v>
      </c>
      <c r="H187" s="50">
        <v>36</v>
      </c>
      <c r="I187" s="51">
        <f t="shared" si="4"/>
        <v>713.58777777777777</v>
      </c>
    </row>
    <row r="188" spans="1:9" x14ac:dyDescent="0.35">
      <c r="A188" s="13">
        <v>8</v>
      </c>
      <c r="B188" s="47">
        <v>797</v>
      </c>
      <c r="C188" s="7">
        <v>8</v>
      </c>
      <c r="D188" s="12" t="s">
        <v>289</v>
      </c>
      <c r="E188" s="48">
        <v>26562.639999999999</v>
      </c>
      <c r="F188" s="49">
        <v>0</v>
      </c>
      <c r="G188" s="49">
        <f t="shared" si="5"/>
        <v>26562.639999999999</v>
      </c>
      <c r="H188" s="50">
        <v>15.956988688391212</v>
      </c>
      <c r="I188" s="51">
        <f t="shared" si="4"/>
        <v>1664.6398965817687</v>
      </c>
    </row>
    <row r="189" spans="1:9" x14ac:dyDescent="0.35">
      <c r="A189" s="13">
        <v>8</v>
      </c>
      <c r="B189" s="47">
        <v>801</v>
      </c>
      <c r="C189" s="7">
        <v>8</v>
      </c>
      <c r="D189" s="12" t="s">
        <v>157</v>
      </c>
      <c r="E189" s="48">
        <v>112734.54</v>
      </c>
      <c r="F189" s="49">
        <v>0</v>
      </c>
      <c r="G189" s="49">
        <f t="shared" si="5"/>
        <v>112734.54</v>
      </c>
      <c r="H189" s="50">
        <v>84.040873190713398</v>
      </c>
      <c r="I189" s="51">
        <f t="shared" si="4"/>
        <v>1341.4251389817457</v>
      </c>
    </row>
    <row r="190" spans="1:9" x14ac:dyDescent="0.35">
      <c r="A190" s="13">
        <v>8</v>
      </c>
      <c r="B190" s="47">
        <v>806</v>
      </c>
      <c r="C190" s="7">
        <v>6</v>
      </c>
      <c r="D190" s="12" t="s">
        <v>83</v>
      </c>
      <c r="E190" s="48">
        <v>57768.15</v>
      </c>
      <c r="F190" s="49">
        <v>0</v>
      </c>
      <c r="G190" s="49">
        <f t="shared" si="5"/>
        <v>57768.15</v>
      </c>
      <c r="H190" s="50">
        <v>43.76</v>
      </c>
      <c r="I190" s="51">
        <f t="shared" si="4"/>
        <v>1320.1131170018282</v>
      </c>
    </row>
    <row r="191" spans="1:9" x14ac:dyDescent="0.35">
      <c r="A191" s="13">
        <v>8</v>
      </c>
      <c r="B191" s="47">
        <v>809</v>
      </c>
      <c r="C191" s="7">
        <v>8</v>
      </c>
      <c r="D191" s="12" t="s">
        <v>158</v>
      </c>
      <c r="E191" s="48">
        <v>506675.01</v>
      </c>
      <c r="F191" s="49">
        <v>0</v>
      </c>
      <c r="G191" s="49">
        <f t="shared" si="5"/>
        <v>506675.01</v>
      </c>
      <c r="H191" s="50">
        <v>236.78777465897463</v>
      </c>
      <c r="I191" s="51">
        <f t="shared" si="4"/>
        <v>2139.7853446180702</v>
      </c>
    </row>
    <row r="192" spans="1:9" x14ac:dyDescent="0.35">
      <c r="A192" s="13">
        <v>8</v>
      </c>
      <c r="B192" s="47">
        <v>810</v>
      </c>
      <c r="C192" s="7">
        <v>8</v>
      </c>
      <c r="D192" s="12" t="s">
        <v>159</v>
      </c>
      <c r="E192" s="48">
        <v>170954.99</v>
      </c>
      <c r="F192" s="49">
        <v>0</v>
      </c>
      <c r="G192" s="49">
        <f t="shared" si="5"/>
        <v>170954.99</v>
      </c>
      <c r="H192" s="50">
        <v>152.70999999999998</v>
      </c>
      <c r="I192" s="51">
        <f t="shared" si="4"/>
        <v>1119.4747560736037</v>
      </c>
    </row>
    <row r="193" spans="1:9" x14ac:dyDescent="0.35">
      <c r="A193" s="13"/>
      <c r="B193" s="47">
        <v>811</v>
      </c>
      <c r="C193" s="7">
        <v>6</v>
      </c>
      <c r="D193" s="12" t="s">
        <v>252</v>
      </c>
      <c r="E193" s="48">
        <v>673472.98</v>
      </c>
      <c r="F193" s="49">
        <v>20474.57</v>
      </c>
      <c r="G193" s="49">
        <f t="shared" si="5"/>
        <v>652998.41</v>
      </c>
      <c r="H193" s="50">
        <v>599.99415221555125</v>
      </c>
      <c r="I193" s="51">
        <f t="shared" si="4"/>
        <v>1088.341290642124</v>
      </c>
    </row>
    <row r="194" spans="1:9" x14ac:dyDescent="0.35">
      <c r="A194" s="13">
        <v>8</v>
      </c>
      <c r="B194" s="47">
        <v>812</v>
      </c>
      <c r="C194" s="7">
        <v>8</v>
      </c>
      <c r="D194" s="12" t="s">
        <v>160</v>
      </c>
      <c r="E194" s="48">
        <v>86772.52</v>
      </c>
      <c r="F194" s="49">
        <v>290.5</v>
      </c>
      <c r="G194" s="49">
        <f t="shared" si="5"/>
        <v>86482.02</v>
      </c>
      <c r="H194" s="50">
        <v>45.965229448200006</v>
      </c>
      <c r="I194" s="51">
        <f t="shared" si="4"/>
        <v>1881.4660785596629</v>
      </c>
    </row>
    <row r="195" spans="1:9" x14ac:dyDescent="0.35">
      <c r="A195" s="13">
        <v>8</v>
      </c>
      <c r="B195" s="47">
        <v>818</v>
      </c>
      <c r="C195" s="7">
        <v>8</v>
      </c>
      <c r="D195" s="12" t="s">
        <v>161</v>
      </c>
      <c r="E195" s="48">
        <v>21179.55</v>
      </c>
      <c r="F195" s="49">
        <v>0</v>
      </c>
      <c r="G195" s="49">
        <f t="shared" si="5"/>
        <v>21179.55</v>
      </c>
      <c r="H195" s="50">
        <v>31.421003016907989</v>
      </c>
      <c r="I195" s="51">
        <f t="shared" si="4"/>
        <v>674.05709450468692</v>
      </c>
    </row>
    <row r="196" spans="1:9" x14ac:dyDescent="0.35">
      <c r="A196" s="13">
        <v>8</v>
      </c>
      <c r="B196" s="47">
        <v>824</v>
      </c>
      <c r="C196" s="7">
        <v>6</v>
      </c>
      <c r="D196" s="12" t="s">
        <v>84</v>
      </c>
      <c r="E196" s="48">
        <v>54043.9</v>
      </c>
      <c r="F196" s="49">
        <v>0</v>
      </c>
      <c r="G196" s="49">
        <f t="shared" si="5"/>
        <v>54043.9</v>
      </c>
      <c r="H196" s="50">
        <v>32.979999999999997</v>
      </c>
      <c r="I196" s="51">
        <f t="shared" si="4"/>
        <v>1638.6870830806552</v>
      </c>
    </row>
    <row r="197" spans="1:9" x14ac:dyDescent="0.35">
      <c r="A197" s="13">
        <v>8</v>
      </c>
      <c r="B197" s="47">
        <v>826</v>
      </c>
      <c r="C197" s="7">
        <v>6</v>
      </c>
      <c r="D197" s="12" t="s">
        <v>85</v>
      </c>
      <c r="E197" s="48">
        <v>36054.47</v>
      </c>
      <c r="F197" s="49">
        <v>0</v>
      </c>
      <c r="G197" s="49">
        <f t="shared" si="5"/>
        <v>36054.47</v>
      </c>
      <c r="H197" s="50">
        <v>47.52</v>
      </c>
      <c r="I197" s="51">
        <f t="shared" ref="I197:I250" si="6">IFERROR(G197/H197,0)</f>
        <v>758.72201178451178</v>
      </c>
    </row>
    <row r="198" spans="1:9" x14ac:dyDescent="0.35">
      <c r="A198" s="13">
        <v>8</v>
      </c>
      <c r="B198" s="47">
        <v>830</v>
      </c>
      <c r="C198" s="7">
        <v>9</v>
      </c>
      <c r="D198" s="12" t="s">
        <v>202</v>
      </c>
      <c r="E198" s="48">
        <v>31567.79</v>
      </c>
      <c r="F198" s="49">
        <v>0</v>
      </c>
      <c r="G198" s="49">
        <f t="shared" ref="G198:G250" si="7">E198-F198</f>
        <v>31567.79</v>
      </c>
      <c r="H198" s="50">
        <v>25.4</v>
      </c>
      <c r="I198" s="51">
        <f t="shared" si="6"/>
        <v>1242.826377952756</v>
      </c>
    </row>
    <row r="199" spans="1:9" x14ac:dyDescent="0.35">
      <c r="A199" s="13">
        <v>8</v>
      </c>
      <c r="B199" s="47">
        <v>833</v>
      </c>
      <c r="C199" s="7">
        <v>8</v>
      </c>
      <c r="D199" s="12" t="s">
        <v>162</v>
      </c>
      <c r="E199" s="48">
        <v>40926.660000000003</v>
      </c>
      <c r="F199" s="49">
        <v>0</v>
      </c>
      <c r="G199" s="49">
        <f t="shared" si="7"/>
        <v>40926.660000000003</v>
      </c>
      <c r="H199" s="50">
        <v>53.628922211488863</v>
      </c>
      <c r="I199" s="51">
        <f t="shared" si="6"/>
        <v>763.14530130967898</v>
      </c>
    </row>
    <row r="200" spans="1:9" x14ac:dyDescent="0.35">
      <c r="A200" s="13">
        <v>8</v>
      </c>
      <c r="B200" s="47">
        <v>834</v>
      </c>
      <c r="C200" s="7">
        <v>8</v>
      </c>
      <c r="D200" s="12" t="s">
        <v>163</v>
      </c>
      <c r="E200" s="48">
        <v>62873.19</v>
      </c>
      <c r="F200" s="49">
        <v>5392.8</v>
      </c>
      <c r="G200" s="49">
        <f t="shared" si="7"/>
        <v>57480.39</v>
      </c>
      <c r="H200" s="50">
        <v>85.160000000000011</v>
      </c>
      <c r="I200" s="51">
        <f t="shared" si="6"/>
        <v>674.96935180836067</v>
      </c>
    </row>
    <row r="201" spans="1:9" x14ac:dyDescent="0.35">
      <c r="A201" s="13">
        <v>8</v>
      </c>
      <c r="B201" s="47">
        <v>837</v>
      </c>
      <c r="C201" s="7">
        <v>8</v>
      </c>
      <c r="D201" s="12" t="s">
        <v>164</v>
      </c>
      <c r="E201" s="48">
        <v>140220.71</v>
      </c>
      <c r="F201" s="49">
        <v>0</v>
      </c>
      <c r="G201" s="49">
        <f t="shared" si="7"/>
        <v>140220.71</v>
      </c>
      <c r="H201" s="50">
        <v>188.92000000000004</v>
      </c>
      <c r="I201" s="51">
        <f t="shared" si="6"/>
        <v>742.22268685157712</v>
      </c>
    </row>
    <row r="202" spans="1:9" x14ac:dyDescent="0.35">
      <c r="A202" s="13">
        <v>8</v>
      </c>
      <c r="B202" s="47">
        <v>840</v>
      </c>
      <c r="C202" s="7">
        <v>6</v>
      </c>
      <c r="D202" s="12" t="s">
        <v>86</v>
      </c>
      <c r="E202" s="48">
        <v>229517.55</v>
      </c>
      <c r="F202" s="49">
        <v>0</v>
      </c>
      <c r="G202" s="49">
        <f t="shared" si="7"/>
        <v>229517.55</v>
      </c>
      <c r="H202" s="50">
        <v>131.16</v>
      </c>
      <c r="I202" s="51">
        <f t="shared" si="6"/>
        <v>1749.9050777676121</v>
      </c>
    </row>
    <row r="203" spans="1:9" x14ac:dyDescent="0.35">
      <c r="A203" s="13">
        <v>8</v>
      </c>
      <c r="B203" s="47">
        <v>843</v>
      </c>
      <c r="C203" s="7">
        <v>6</v>
      </c>
      <c r="D203" s="12" t="s">
        <v>87</v>
      </c>
      <c r="E203" s="48">
        <v>32482.27</v>
      </c>
      <c r="F203" s="49">
        <v>0</v>
      </c>
      <c r="G203" s="49">
        <f t="shared" si="7"/>
        <v>32482.27</v>
      </c>
      <c r="H203" s="50">
        <v>24.7</v>
      </c>
      <c r="I203" s="51">
        <f t="shared" si="6"/>
        <v>1315.0716599190284</v>
      </c>
    </row>
    <row r="204" spans="1:9" x14ac:dyDescent="0.35">
      <c r="A204" s="13">
        <v>8</v>
      </c>
      <c r="B204" s="47">
        <v>847</v>
      </c>
      <c r="C204" s="7">
        <v>8</v>
      </c>
      <c r="D204" s="12" t="s">
        <v>166</v>
      </c>
      <c r="E204" s="48">
        <v>121978.52</v>
      </c>
      <c r="F204" s="49">
        <v>0</v>
      </c>
      <c r="G204" s="49">
        <f t="shared" si="7"/>
        <v>121978.52</v>
      </c>
      <c r="H204" s="50">
        <v>76.415949532044607</v>
      </c>
      <c r="I204" s="51">
        <f t="shared" si="6"/>
        <v>1596.2442493611754</v>
      </c>
    </row>
    <row r="205" spans="1:9" x14ac:dyDescent="0.35">
      <c r="A205" s="13">
        <v>8</v>
      </c>
      <c r="B205" s="47">
        <v>854</v>
      </c>
      <c r="C205" s="7">
        <v>7</v>
      </c>
      <c r="D205" s="12" t="s">
        <v>282</v>
      </c>
      <c r="E205" s="48">
        <v>692311.91</v>
      </c>
      <c r="F205" s="49">
        <v>771.72</v>
      </c>
      <c r="G205" s="49">
        <f t="shared" si="7"/>
        <v>691540.19000000006</v>
      </c>
      <c r="H205" s="50">
        <v>797.14233540437692</v>
      </c>
      <c r="I205" s="51">
        <f t="shared" si="6"/>
        <v>867.52410364604873</v>
      </c>
    </row>
    <row r="206" spans="1:9" x14ac:dyDescent="0.35">
      <c r="A206" s="13">
        <v>8</v>
      </c>
      <c r="B206" s="47">
        <v>855</v>
      </c>
      <c r="C206" s="7">
        <v>7</v>
      </c>
      <c r="D206" s="12" t="s">
        <v>283</v>
      </c>
      <c r="E206" s="48">
        <v>169064.43</v>
      </c>
      <c r="F206" s="49">
        <v>691</v>
      </c>
      <c r="G206" s="49">
        <f t="shared" si="7"/>
        <v>168373.43</v>
      </c>
      <c r="H206" s="50">
        <v>192.57100061772678</v>
      </c>
      <c r="I206" s="51">
        <f t="shared" si="6"/>
        <v>874.34468045496919</v>
      </c>
    </row>
    <row r="207" spans="1:9" x14ac:dyDescent="0.35">
      <c r="A207" s="13">
        <v>8</v>
      </c>
      <c r="B207" s="47">
        <v>862</v>
      </c>
      <c r="C207" s="7">
        <v>7</v>
      </c>
      <c r="D207" s="12" t="s">
        <v>284</v>
      </c>
      <c r="E207" s="48">
        <v>12850.73</v>
      </c>
      <c r="F207" s="49">
        <v>11900</v>
      </c>
      <c r="G207" s="49">
        <f t="shared" si="7"/>
        <v>950.72999999999956</v>
      </c>
      <c r="H207" s="50">
        <v>11.634808712767381</v>
      </c>
      <c r="I207" s="51">
        <f t="shared" si="6"/>
        <v>81.714278547332043</v>
      </c>
    </row>
    <row r="208" spans="1:9" x14ac:dyDescent="0.35">
      <c r="A208" s="13">
        <v>8</v>
      </c>
      <c r="B208" s="47">
        <v>866</v>
      </c>
      <c r="C208" s="7">
        <v>8</v>
      </c>
      <c r="D208" s="12" t="s">
        <v>167</v>
      </c>
      <c r="E208" s="48">
        <v>54931.66</v>
      </c>
      <c r="F208" s="49">
        <v>0</v>
      </c>
      <c r="G208" s="49">
        <f t="shared" si="7"/>
        <v>54931.66</v>
      </c>
      <c r="H208" s="50">
        <v>76.755675535871106</v>
      </c>
      <c r="I208" s="51">
        <f t="shared" si="6"/>
        <v>715.66903185326225</v>
      </c>
    </row>
    <row r="209" spans="1:9" x14ac:dyDescent="0.35">
      <c r="A209" s="13">
        <v>8</v>
      </c>
      <c r="B209" s="47">
        <v>871</v>
      </c>
      <c r="C209" s="7">
        <v>8</v>
      </c>
      <c r="D209" s="12" t="s">
        <v>290</v>
      </c>
      <c r="E209" s="48">
        <v>15368.28</v>
      </c>
      <c r="F209" s="49">
        <v>0</v>
      </c>
      <c r="G209" s="49">
        <f t="shared" si="7"/>
        <v>15368.28</v>
      </c>
      <c r="H209" s="50">
        <v>16.759038191090269</v>
      </c>
      <c r="I209" s="51">
        <f t="shared" si="6"/>
        <v>917.01443870271464</v>
      </c>
    </row>
    <row r="210" spans="1:9" x14ac:dyDescent="0.35">
      <c r="A210" s="13">
        <v>8</v>
      </c>
      <c r="B210" s="47">
        <v>873</v>
      </c>
      <c r="C210" s="7">
        <v>8</v>
      </c>
      <c r="D210" s="12" t="s">
        <v>168</v>
      </c>
      <c r="E210" s="48">
        <v>113823.89</v>
      </c>
      <c r="F210" s="49">
        <v>0</v>
      </c>
      <c r="G210" s="49">
        <f t="shared" si="7"/>
        <v>113823.89</v>
      </c>
      <c r="H210" s="50">
        <v>142.78</v>
      </c>
      <c r="I210" s="51">
        <f t="shared" si="6"/>
        <v>797.1977167670542</v>
      </c>
    </row>
    <row r="211" spans="1:9" x14ac:dyDescent="0.35">
      <c r="A211" s="13">
        <v>8</v>
      </c>
      <c r="B211" s="47">
        <v>878</v>
      </c>
      <c r="C211" s="7">
        <v>4</v>
      </c>
      <c r="D211" s="12" t="s">
        <v>51</v>
      </c>
      <c r="E211" s="48">
        <v>4357711.16</v>
      </c>
      <c r="F211" s="49">
        <v>1317864.46</v>
      </c>
      <c r="G211" s="49">
        <f t="shared" si="7"/>
        <v>3039846.7</v>
      </c>
      <c r="H211" s="50">
        <v>7319.6200000000008</v>
      </c>
      <c r="I211" s="51">
        <f t="shared" si="6"/>
        <v>415.3011631751375</v>
      </c>
    </row>
    <row r="212" spans="1:9" x14ac:dyDescent="0.35">
      <c r="A212" s="13">
        <v>8</v>
      </c>
      <c r="B212" s="47">
        <v>885</v>
      </c>
      <c r="C212" s="7">
        <v>5</v>
      </c>
      <c r="D212" s="12" t="s">
        <v>59</v>
      </c>
      <c r="E212" s="48">
        <v>237630.63</v>
      </c>
      <c r="F212" s="49">
        <v>111689.82999999997</v>
      </c>
      <c r="G212" s="49">
        <f t="shared" si="7"/>
        <v>125940.80000000003</v>
      </c>
      <c r="H212" s="50">
        <v>426.89</v>
      </c>
      <c r="I212" s="51">
        <f t="shared" si="6"/>
        <v>295.01932582164034</v>
      </c>
    </row>
    <row r="213" spans="1:9" x14ac:dyDescent="0.35">
      <c r="A213" s="13">
        <v>8</v>
      </c>
      <c r="B213" s="47">
        <v>888</v>
      </c>
      <c r="C213" s="7">
        <v>6</v>
      </c>
      <c r="D213" s="12" t="s">
        <v>89</v>
      </c>
      <c r="E213" s="48">
        <v>70378.8</v>
      </c>
      <c r="F213" s="49">
        <v>0</v>
      </c>
      <c r="G213" s="49">
        <f t="shared" si="7"/>
        <v>70378.8</v>
      </c>
      <c r="H213" s="50">
        <v>104.63430912500075</v>
      </c>
      <c r="I213" s="51">
        <f t="shared" si="6"/>
        <v>672.61685568088751</v>
      </c>
    </row>
    <row r="214" spans="1:9" x14ac:dyDescent="0.35">
      <c r="A214" s="13">
        <v>8</v>
      </c>
      <c r="B214" s="47">
        <v>889</v>
      </c>
      <c r="C214" s="7">
        <v>6</v>
      </c>
      <c r="D214" s="12" t="s">
        <v>90</v>
      </c>
      <c r="E214" s="48">
        <v>50691.41</v>
      </c>
      <c r="F214" s="49">
        <v>0</v>
      </c>
      <c r="G214" s="49">
        <f t="shared" si="7"/>
        <v>50691.41</v>
      </c>
      <c r="H214" s="50">
        <v>32.681960789592701</v>
      </c>
      <c r="I214" s="51">
        <f t="shared" si="6"/>
        <v>1551.0516742356003</v>
      </c>
    </row>
    <row r="215" spans="1:9" x14ac:dyDescent="0.35">
      <c r="A215" s="13">
        <v>8</v>
      </c>
      <c r="B215" s="47">
        <v>891</v>
      </c>
      <c r="C215" s="7">
        <v>6</v>
      </c>
      <c r="D215" s="12" t="s">
        <v>91</v>
      </c>
      <c r="E215" s="48">
        <v>114538.28</v>
      </c>
      <c r="F215" s="49">
        <v>0</v>
      </c>
      <c r="G215" s="49">
        <f t="shared" si="7"/>
        <v>114538.28</v>
      </c>
      <c r="H215" s="50">
        <v>205.54222728963816</v>
      </c>
      <c r="I215" s="51">
        <f t="shared" si="6"/>
        <v>557.24938622271179</v>
      </c>
    </row>
    <row r="216" spans="1:9" x14ac:dyDescent="0.35">
      <c r="A216" s="13">
        <v>8</v>
      </c>
      <c r="B216" s="47">
        <v>897</v>
      </c>
      <c r="C216" s="7">
        <v>8</v>
      </c>
      <c r="D216" s="12" t="s">
        <v>291</v>
      </c>
      <c r="E216" s="48">
        <v>448500.61</v>
      </c>
      <c r="F216" s="49">
        <v>360</v>
      </c>
      <c r="G216" s="49">
        <f t="shared" si="7"/>
        <v>448140.61</v>
      </c>
      <c r="H216" s="50">
        <v>86.82479139271689</v>
      </c>
      <c r="I216" s="51">
        <f t="shared" si="6"/>
        <v>5161.4360692560358</v>
      </c>
    </row>
    <row r="217" spans="1:9" x14ac:dyDescent="0.35">
      <c r="A217" s="13">
        <v>8</v>
      </c>
      <c r="B217" s="47">
        <v>904</v>
      </c>
      <c r="C217" s="7">
        <v>6</v>
      </c>
      <c r="D217" s="12" t="s">
        <v>92</v>
      </c>
      <c r="E217" s="48">
        <v>19060.54</v>
      </c>
      <c r="F217" s="49">
        <v>0</v>
      </c>
      <c r="G217" s="49">
        <f t="shared" si="7"/>
        <v>19060.54</v>
      </c>
      <c r="H217" s="50">
        <v>27.519405625701427</v>
      </c>
      <c r="I217" s="51">
        <f t="shared" si="6"/>
        <v>692.62179057379899</v>
      </c>
    </row>
    <row r="218" spans="1:9" x14ac:dyDescent="0.35">
      <c r="A218" s="13">
        <v>8</v>
      </c>
      <c r="B218" s="47">
        <v>905</v>
      </c>
      <c r="C218" s="7">
        <v>8</v>
      </c>
      <c r="D218" s="12" t="s">
        <v>169</v>
      </c>
      <c r="E218" s="48">
        <v>77554.509999999995</v>
      </c>
      <c r="F218" s="49">
        <v>0</v>
      </c>
      <c r="G218" s="49">
        <f t="shared" si="7"/>
        <v>77554.509999999995</v>
      </c>
      <c r="H218" s="50">
        <v>79.048259195566615</v>
      </c>
      <c r="I218" s="51">
        <f t="shared" si="6"/>
        <v>981.10332585729611</v>
      </c>
    </row>
    <row r="219" spans="1:9" x14ac:dyDescent="0.35">
      <c r="A219" s="13">
        <v>8</v>
      </c>
      <c r="B219" s="47">
        <v>907</v>
      </c>
      <c r="C219" s="7">
        <v>8</v>
      </c>
      <c r="D219" s="12" t="s">
        <v>292</v>
      </c>
      <c r="E219" s="48">
        <v>17305.330000000002</v>
      </c>
      <c r="F219" s="49">
        <v>0</v>
      </c>
      <c r="G219" s="49">
        <f t="shared" si="7"/>
        <v>17305.330000000002</v>
      </c>
      <c r="H219" s="50">
        <v>11.362803380870103</v>
      </c>
      <c r="I219" s="51">
        <f t="shared" si="6"/>
        <v>1522.9806782659343</v>
      </c>
    </row>
    <row r="220" spans="1:9" x14ac:dyDescent="0.35">
      <c r="A220" s="13">
        <v>9</v>
      </c>
      <c r="B220" s="47">
        <v>909</v>
      </c>
      <c r="C220" s="7">
        <v>5</v>
      </c>
      <c r="D220" s="12" t="s">
        <v>245</v>
      </c>
      <c r="E220" s="48">
        <v>187854.7</v>
      </c>
      <c r="F220" s="49">
        <v>90</v>
      </c>
      <c r="G220" s="49">
        <f t="shared" si="7"/>
        <v>187764.7</v>
      </c>
      <c r="H220" s="50">
        <v>500.03000000000003</v>
      </c>
      <c r="I220" s="51">
        <f t="shared" si="6"/>
        <v>375.50686958782472</v>
      </c>
    </row>
    <row r="221" spans="1:9" x14ac:dyDescent="0.35">
      <c r="A221" s="13">
        <v>9</v>
      </c>
      <c r="B221" s="47">
        <v>914</v>
      </c>
      <c r="C221" s="7">
        <v>8</v>
      </c>
      <c r="D221" s="12" t="s">
        <v>170</v>
      </c>
      <c r="E221" s="48">
        <v>41204.31</v>
      </c>
      <c r="F221" s="49">
        <v>0</v>
      </c>
      <c r="G221" s="49">
        <f t="shared" si="7"/>
        <v>41204.31</v>
      </c>
      <c r="H221" s="50">
        <v>98.843227865252302</v>
      </c>
      <c r="I221" s="51">
        <f t="shared" si="6"/>
        <v>416.86528141484445</v>
      </c>
    </row>
    <row r="222" spans="1:9" x14ac:dyDescent="0.35">
      <c r="A222" s="13">
        <v>9</v>
      </c>
      <c r="B222" s="47">
        <v>918</v>
      </c>
      <c r="C222" s="7">
        <v>8</v>
      </c>
      <c r="D222" s="12" t="s">
        <v>171</v>
      </c>
      <c r="E222" s="48">
        <v>70824.52</v>
      </c>
      <c r="F222" s="49">
        <v>0</v>
      </c>
      <c r="G222" s="49">
        <f t="shared" si="7"/>
        <v>70824.52</v>
      </c>
      <c r="H222" s="50">
        <v>55.103015623061204</v>
      </c>
      <c r="I222" s="51">
        <f t="shared" si="6"/>
        <v>1285.3111431229761</v>
      </c>
    </row>
    <row r="223" spans="1:9" x14ac:dyDescent="0.35">
      <c r="A223" s="13">
        <v>9</v>
      </c>
      <c r="B223" s="47">
        <v>922</v>
      </c>
      <c r="C223" s="7">
        <v>8</v>
      </c>
      <c r="D223" s="12" t="s">
        <v>172</v>
      </c>
      <c r="E223" s="48">
        <v>136007.13</v>
      </c>
      <c r="F223" s="49">
        <v>3615.62</v>
      </c>
      <c r="G223" s="49">
        <f t="shared" si="7"/>
        <v>132391.51</v>
      </c>
      <c r="H223" s="50">
        <v>91.800000000000011</v>
      </c>
      <c r="I223" s="51">
        <f t="shared" si="6"/>
        <v>1442.173311546841</v>
      </c>
    </row>
    <row r="224" spans="1:9" x14ac:dyDescent="0.35">
      <c r="A224" s="13">
        <v>9</v>
      </c>
      <c r="B224" s="47">
        <v>923</v>
      </c>
      <c r="C224" s="7">
        <v>5</v>
      </c>
      <c r="D224" s="12" t="s">
        <v>60</v>
      </c>
      <c r="E224" s="48">
        <v>34098.89</v>
      </c>
      <c r="F224" s="49">
        <v>129.30000000000001</v>
      </c>
      <c r="G224" s="49">
        <f t="shared" si="7"/>
        <v>33969.589999999997</v>
      </c>
      <c r="H224" s="50">
        <v>104.46</v>
      </c>
      <c r="I224" s="51">
        <f t="shared" si="6"/>
        <v>325.19232242006507</v>
      </c>
    </row>
    <row r="225" spans="1:9" x14ac:dyDescent="0.35">
      <c r="A225" s="13">
        <v>9</v>
      </c>
      <c r="B225" s="47">
        <v>924</v>
      </c>
      <c r="C225" s="7">
        <v>8</v>
      </c>
      <c r="D225" s="12" t="s">
        <v>173</v>
      </c>
      <c r="E225" s="48">
        <v>78799.27</v>
      </c>
      <c r="F225" s="49">
        <v>0</v>
      </c>
      <c r="G225" s="49">
        <f t="shared" si="7"/>
        <v>78799.27</v>
      </c>
      <c r="H225" s="50">
        <v>67.808296932327536</v>
      </c>
      <c r="I225" s="51">
        <f t="shared" si="6"/>
        <v>1162.0889119017606</v>
      </c>
    </row>
    <row r="226" spans="1:9" x14ac:dyDescent="0.35">
      <c r="A226" s="13">
        <v>9</v>
      </c>
      <c r="B226" s="47">
        <v>929</v>
      </c>
      <c r="C226" s="7">
        <v>8</v>
      </c>
      <c r="D226" s="12" t="s">
        <v>174</v>
      </c>
      <c r="E226" s="48">
        <v>117336.62</v>
      </c>
      <c r="F226" s="49">
        <v>0</v>
      </c>
      <c r="G226" s="49">
        <f t="shared" si="7"/>
        <v>117336.62</v>
      </c>
      <c r="H226" s="50">
        <v>61.780307802862083</v>
      </c>
      <c r="I226" s="51">
        <f t="shared" si="6"/>
        <v>1899.2559955255542</v>
      </c>
    </row>
    <row r="227" spans="1:9" x14ac:dyDescent="0.35">
      <c r="A227" s="13">
        <v>9</v>
      </c>
      <c r="B227" s="47">
        <v>936</v>
      </c>
      <c r="C227" s="7">
        <v>9</v>
      </c>
      <c r="D227" s="12" t="s">
        <v>203</v>
      </c>
      <c r="E227" s="48">
        <v>51246.6</v>
      </c>
      <c r="F227" s="49">
        <v>0</v>
      </c>
      <c r="G227" s="49">
        <f t="shared" si="7"/>
        <v>51246.6</v>
      </c>
      <c r="H227" s="50">
        <v>37.062920062390212</v>
      </c>
      <c r="I227" s="51">
        <f t="shared" si="6"/>
        <v>1382.6919172513542</v>
      </c>
    </row>
    <row r="228" spans="1:9" x14ac:dyDescent="0.35">
      <c r="A228" s="13">
        <v>9</v>
      </c>
      <c r="B228" s="47">
        <v>952</v>
      </c>
      <c r="C228" s="7">
        <v>9</v>
      </c>
      <c r="D228" s="12" t="s">
        <v>204</v>
      </c>
      <c r="E228" s="48">
        <v>86957.13</v>
      </c>
      <c r="F228" s="49">
        <v>7498</v>
      </c>
      <c r="G228" s="49">
        <f t="shared" si="7"/>
        <v>79459.13</v>
      </c>
      <c r="H228" s="50">
        <v>63.88</v>
      </c>
      <c r="I228" s="51">
        <f t="shared" si="6"/>
        <v>1243.8811834690043</v>
      </c>
    </row>
    <row r="229" spans="1:9" x14ac:dyDescent="0.35">
      <c r="A229" s="13">
        <v>9</v>
      </c>
      <c r="B229" s="47">
        <v>955</v>
      </c>
      <c r="C229" s="7">
        <v>8</v>
      </c>
      <c r="D229" s="12" t="s">
        <v>175</v>
      </c>
      <c r="E229" s="48">
        <v>32617.75</v>
      </c>
      <c r="F229" s="49">
        <v>0</v>
      </c>
      <c r="G229" s="49">
        <f t="shared" si="7"/>
        <v>32617.75</v>
      </c>
      <c r="H229" s="50">
        <v>49.769591724621257</v>
      </c>
      <c r="I229" s="51">
        <f t="shared" si="6"/>
        <v>655.37507682354249</v>
      </c>
    </row>
    <row r="230" spans="1:9" x14ac:dyDescent="0.35">
      <c r="A230" s="13">
        <v>9</v>
      </c>
      <c r="B230" s="47">
        <v>957</v>
      </c>
      <c r="C230" s="7">
        <v>6</v>
      </c>
      <c r="D230" s="12" t="s">
        <v>94</v>
      </c>
      <c r="E230" s="48">
        <v>42512.43</v>
      </c>
      <c r="F230" s="49">
        <v>0</v>
      </c>
      <c r="G230" s="49">
        <f t="shared" si="7"/>
        <v>42512.43</v>
      </c>
      <c r="H230" s="50">
        <v>109.31104596052491</v>
      </c>
      <c r="I230" s="51">
        <f t="shared" si="6"/>
        <v>388.91248022045602</v>
      </c>
    </row>
    <row r="231" spans="1:9" x14ac:dyDescent="0.35">
      <c r="A231" s="13">
        <v>9</v>
      </c>
      <c r="B231" s="47">
        <v>958</v>
      </c>
      <c r="C231" s="7">
        <v>7</v>
      </c>
      <c r="D231" s="12" t="s">
        <v>127</v>
      </c>
      <c r="E231" s="48">
        <v>208154.84</v>
      </c>
      <c r="F231" s="49">
        <v>172.88</v>
      </c>
      <c r="G231" s="49">
        <f t="shared" si="7"/>
        <v>207981.96</v>
      </c>
      <c r="H231" s="50">
        <v>388.07263932750806</v>
      </c>
      <c r="I231" s="51">
        <f t="shared" si="6"/>
        <v>535.93564431754942</v>
      </c>
    </row>
    <row r="232" spans="1:9" x14ac:dyDescent="0.35">
      <c r="A232" s="13">
        <v>9</v>
      </c>
      <c r="B232" s="47">
        <v>959</v>
      </c>
      <c r="C232" s="7">
        <v>6</v>
      </c>
      <c r="D232" s="12" t="s">
        <v>95</v>
      </c>
      <c r="E232" s="48">
        <v>131038.71</v>
      </c>
      <c r="F232" s="49">
        <v>0</v>
      </c>
      <c r="G232" s="49">
        <f t="shared" si="7"/>
        <v>131038.71</v>
      </c>
      <c r="H232" s="50">
        <v>338.59535355901789</v>
      </c>
      <c r="I232" s="51">
        <f t="shared" si="6"/>
        <v>387.00681690589022</v>
      </c>
    </row>
    <row r="233" spans="1:9" x14ac:dyDescent="0.35">
      <c r="A233" s="13">
        <v>9</v>
      </c>
      <c r="B233" s="47">
        <v>967</v>
      </c>
      <c r="C233" s="7">
        <v>7</v>
      </c>
      <c r="D233" s="12" t="s">
        <v>128</v>
      </c>
      <c r="E233" s="48">
        <v>97769.37</v>
      </c>
      <c r="F233" s="49">
        <v>0</v>
      </c>
      <c r="G233" s="49">
        <f t="shared" si="7"/>
        <v>97769.37</v>
      </c>
      <c r="H233" s="50">
        <v>67.422224848344314</v>
      </c>
      <c r="I233" s="51">
        <f t="shared" si="6"/>
        <v>1450.1059586793051</v>
      </c>
    </row>
    <row r="234" spans="1:9" x14ac:dyDescent="0.35">
      <c r="A234" s="13">
        <v>9</v>
      </c>
      <c r="B234" s="47">
        <v>970</v>
      </c>
      <c r="C234" s="7">
        <v>6</v>
      </c>
      <c r="D234" s="12" t="s">
        <v>96</v>
      </c>
      <c r="E234" s="48">
        <v>76176.78</v>
      </c>
      <c r="F234" s="49">
        <v>370</v>
      </c>
      <c r="G234" s="49">
        <f t="shared" si="7"/>
        <v>75806.78</v>
      </c>
      <c r="H234" s="50">
        <v>169.71011231601813</v>
      </c>
      <c r="I234" s="51">
        <f t="shared" si="6"/>
        <v>446.68393041211226</v>
      </c>
    </row>
    <row r="235" spans="1:9" x14ac:dyDescent="0.35">
      <c r="A235" s="13">
        <v>9</v>
      </c>
      <c r="B235" s="47">
        <v>971</v>
      </c>
      <c r="C235" s="7">
        <v>7</v>
      </c>
      <c r="D235" s="12" t="s">
        <v>129</v>
      </c>
      <c r="E235" s="48">
        <v>624409.48</v>
      </c>
      <c r="F235" s="49">
        <v>213937.14</v>
      </c>
      <c r="G235" s="49">
        <f t="shared" si="7"/>
        <v>410472.33999999997</v>
      </c>
      <c r="H235" s="50">
        <v>862.20999999999992</v>
      </c>
      <c r="I235" s="51">
        <f t="shared" si="6"/>
        <v>476.07002934319945</v>
      </c>
    </row>
    <row r="236" spans="1:9" x14ac:dyDescent="0.35">
      <c r="A236" s="13">
        <v>9</v>
      </c>
      <c r="B236" s="47">
        <v>973</v>
      </c>
      <c r="C236" s="7">
        <v>8</v>
      </c>
      <c r="D236" s="12" t="s">
        <v>176</v>
      </c>
      <c r="E236" s="48">
        <v>12995.83</v>
      </c>
      <c r="F236" s="49">
        <v>0</v>
      </c>
      <c r="G236" s="49">
        <f t="shared" si="7"/>
        <v>12995.83</v>
      </c>
      <c r="H236" s="50">
        <v>11.654859385148486</v>
      </c>
      <c r="I236" s="51">
        <f t="shared" si="6"/>
        <v>1115.056781942842</v>
      </c>
    </row>
    <row r="237" spans="1:9" x14ac:dyDescent="0.35">
      <c r="A237" s="13">
        <v>9</v>
      </c>
      <c r="B237" s="47">
        <v>974</v>
      </c>
      <c r="C237" s="7">
        <v>8</v>
      </c>
      <c r="D237" s="12" t="s">
        <v>177</v>
      </c>
      <c r="E237" s="48">
        <v>37302.31</v>
      </c>
      <c r="F237" s="49">
        <v>0</v>
      </c>
      <c r="G237" s="49">
        <f t="shared" si="7"/>
        <v>37302.31</v>
      </c>
      <c r="H237" s="50">
        <v>11.780000000000001</v>
      </c>
      <c r="I237" s="51">
        <f t="shared" si="6"/>
        <v>3166.5797962648553</v>
      </c>
    </row>
    <row r="238" spans="1:9" x14ac:dyDescent="0.35">
      <c r="A238" s="13"/>
      <c r="B238" s="47">
        <v>975</v>
      </c>
      <c r="C238" s="7">
        <v>7</v>
      </c>
      <c r="D238" s="12" t="s">
        <v>130</v>
      </c>
      <c r="E238" s="48">
        <v>94343.1</v>
      </c>
      <c r="F238" s="49">
        <v>0</v>
      </c>
      <c r="G238" s="49">
        <f t="shared" si="7"/>
        <v>94343.1</v>
      </c>
      <c r="H238" s="50">
        <v>29.613483714622859</v>
      </c>
      <c r="I238" s="51">
        <f t="shared" si="6"/>
        <v>3185.8156544214444</v>
      </c>
    </row>
    <row r="239" spans="1:9" x14ac:dyDescent="0.35">
      <c r="A239" s="13"/>
      <c r="B239" s="47">
        <v>977</v>
      </c>
      <c r="C239" s="7">
        <v>7</v>
      </c>
      <c r="D239" s="12" t="s">
        <v>285</v>
      </c>
      <c r="E239" s="48">
        <v>70714.649999999994</v>
      </c>
      <c r="F239" s="49">
        <v>0</v>
      </c>
      <c r="G239" s="49">
        <f t="shared" si="7"/>
        <v>70714.649999999994</v>
      </c>
      <c r="H239" s="50">
        <v>49.671683350660736</v>
      </c>
      <c r="I239" s="51">
        <f t="shared" si="6"/>
        <v>1423.6411015262954</v>
      </c>
    </row>
    <row r="240" spans="1:9" x14ac:dyDescent="0.35">
      <c r="A240" s="13"/>
      <c r="B240" s="47">
        <v>978</v>
      </c>
      <c r="C240" s="7">
        <v>8</v>
      </c>
      <c r="D240" s="12" t="s">
        <v>178</v>
      </c>
      <c r="E240" s="48">
        <v>49247.6</v>
      </c>
      <c r="F240" s="49">
        <v>0</v>
      </c>
      <c r="G240" s="49">
        <f t="shared" si="7"/>
        <v>49247.6</v>
      </c>
      <c r="H240" s="50">
        <v>21.802195774780508</v>
      </c>
      <c r="I240" s="51">
        <f t="shared" si="6"/>
        <v>2258.8367019879124</v>
      </c>
    </row>
    <row r="241" spans="1:9" x14ac:dyDescent="0.35">
      <c r="A241" s="13"/>
      <c r="B241" s="47">
        <v>980</v>
      </c>
      <c r="C241" s="7">
        <v>6</v>
      </c>
      <c r="D241" s="12" t="s">
        <v>97</v>
      </c>
      <c r="E241" s="48">
        <v>45165.55</v>
      </c>
      <c r="F241" s="49">
        <v>0</v>
      </c>
      <c r="G241" s="49">
        <f t="shared" si="7"/>
        <v>45165.55</v>
      </c>
      <c r="H241" s="50">
        <v>39.14582118074582</v>
      </c>
      <c r="I241" s="51">
        <f t="shared" si="6"/>
        <v>1153.7770479116948</v>
      </c>
    </row>
    <row r="242" spans="1:9" x14ac:dyDescent="0.35">
      <c r="A242" s="13"/>
      <c r="B242" s="47">
        <v>981</v>
      </c>
      <c r="C242" s="7">
        <v>7</v>
      </c>
      <c r="D242" s="12" t="s">
        <v>131</v>
      </c>
      <c r="E242" s="48">
        <v>311878.34000000003</v>
      </c>
      <c r="F242" s="49">
        <v>27077.84</v>
      </c>
      <c r="G242" s="49">
        <f t="shared" si="7"/>
        <v>284800.5</v>
      </c>
      <c r="H242" s="50">
        <v>113.39990030452914</v>
      </c>
      <c r="I242" s="51">
        <f t="shared" si="6"/>
        <v>2511.4704619244289</v>
      </c>
    </row>
    <row r="243" spans="1:9" x14ac:dyDescent="0.35">
      <c r="B243" s="47">
        <v>982</v>
      </c>
      <c r="C243" s="7">
        <v>9</v>
      </c>
      <c r="D243" s="12" t="s">
        <v>205</v>
      </c>
      <c r="E243" s="48">
        <v>58651.29</v>
      </c>
      <c r="F243" s="49">
        <v>0</v>
      </c>
      <c r="G243" s="49">
        <f t="shared" si="7"/>
        <v>58651.29</v>
      </c>
      <c r="H243" s="50">
        <v>29.560250435669463</v>
      </c>
      <c r="I243" s="51">
        <f t="shared" si="6"/>
        <v>1984.1269656236491</v>
      </c>
    </row>
    <row r="244" spans="1:9" x14ac:dyDescent="0.35">
      <c r="B244" s="47">
        <v>983</v>
      </c>
      <c r="C244" s="7">
        <v>7</v>
      </c>
      <c r="D244" s="12" t="s">
        <v>132</v>
      </c>
      <c r="E244" s="48">
        <v>50032.29</v>
      </c>
      <c r="F244" s="49">
        <v>0</v>
      </c>
      <c r="G244" s="49">
        <f t="shared" si="7"/>
        <v>50032.29</v>
      </c>
      <c r="H244" s="50">
        <v>80.432040576823979</v>
      </c>
      <c r="I244" s="51">
        <f t="shared" si="6"/>
        <v>622.04427043240412</v>
      </c>
    </row>
    <row r="245" spans="1:9" x14ac:dyDescent="0.35">
      <c r="B245" s="47">
        <v>984</v>
      </c>
      <c r="C245" s="7">
        <v>7</v>
      </c>
      <c r="D245" s="12" t="s">
        <v>133</v>
      </c>
      <c r="E245" s="48">
        <v>16251.96</v>
      </c>
      <c r="F245" s="49">
        <v>0</v>
      </c>
      <c r="G245" s="49">
        <f t="shared" si="7"/>
        <v>16251.96</v>
      </c>
      <c r="H245" s="50">
        <v>42.564447259151251</v>
      </c>
      <c r="I245" s="51">
        <f t="shared" si="6"/>
        <v>381.82006454943138</v>
      </c>
    </row>
    <row r="246" spans="1:9" x14ac:dyDescent="0.35">
      <c r="B246" s="47">
        <v>985</v>
      </c>
      <c r="C246" s="7">
        <v>8</v>
      </c>
      <c r="D246" s="12" t="s">
        <v>179</v>
      </c>
      <c r="E246" s="48">
        <v>250917.16</v>
      </c>
      <c r="F246" s="49">
        <v>0</v>
      </c>
      <c r="G246" s="49">
        <f t="shared" si="7"/>
        <v>250917.16</v>
      </c>
      <c r="H246" s="50">
        <v>125.19264759710784</v>
      </c>
      <c r="I246" s="51">
        <f t="shared" si="6"/>
        <v>2004.2483709386511</v>
      </c>
    </row>
    <row r="247" spans="1:9" x14ac:dyDescent="0.35">
      <c r="B247" s="47">
        <v>986</v>
      </c>
      <c r="C247" s="7">
        <v>6</v>
      </c>
      <c r="D247" s="12" t="s">
        <v>98</v>
      </c>
      <c r="E247" s="48">
        <v>45046.07</v>
      </c>
      <c r="F247" s="49">
        <v>0</v>
      </c>
      <c r="G247" s="49">
        <f t="shared" si="7"/>
        <v>45046.07</v>
      </c>
      <c r="H247" s="50">
        <v>3.9963581296238244</v>
      </c>
      <c r="I247" s="51">
        <f t="shared" si="6"/>
        <v>11271.780090499589</v>
      </c>
    </row>
    <row r="248" spans="1:9" x14ac:dyDescent="0.35">
      <c r="B248" s="47">
        <v>987</v>
      </c>
      <c r="C248" s="7">
        <v>9</v>
      </c>
      <c r="D248" s="12" t="s">
        <v>206</v>
      </c>
      <c r="E248" s="48">
        <v>91864.46</v>
      </c>
      <c r="F248" s="49">
        <v>0</v>
      </c>
      <c r="G248" s="49">
        <f t="shared" si="7"/>
        <v>91864.46</v>
      </c>
      <c r="H248" s="50">
        <v>259.50728395461181</v>
      </c>
      <c r="I248" s="51">
        <f t="shared" si="6"/>
        <v>353.99568983222542</v>
      </c>
    </row>
    <row r="249" spans="1:9" x14ac:dyDescent="0.35">
      <c r="B249" s="47">
        <v>988</v>
      </c>
      <c r="C249" s="7">
        <v>6</v>
      </c>
      <c r="D249" s="12" t="s">
        <v>99</v>
      </c>
      <c r="E249" s="48">
        <v>131938.04</v>
      </c>
      <c r="F249" s="49">
        <v>14</v>
      </c>
      <c r="G249" s="49">
        <f t="shared" si="7"/>
        <v>131924.04</v>
      </c>
      <c r="H249" s="50">
        <v>76.705503595032013</v>
      </c>
      <c r="I249" s="51">
        <f t="shared" si="6"/>
        <v>1719.8771120322106</v>
      </c>
    </row>
    <row r="250" spans="1:9" x14ac:dyDescent="0.35">
      <c r="B250" s="47">
        <v>989</v>
      </c>
      <c r="C250" s="7">
        <v>6</v>
      </c>
      <c r="D250" s="12" t="s">
        <v>100</v>
      </c>
      <c r="E250" s="48">
        <v>286004.27</v>
      </c>
      <c r="F250" s="49">
        <v>26334.129999999997</v>
      </c>
      <c r="G250" s="49">
        <f t="shared" si="7"/>
        <v>259670.14</v>
      </c>
      <c r="H250" s="50">
        <v>172.73226926457707</v>
      </c>
      <c r="I250" s="51">
        <f t="shared" si="6"/>
        <v>1503.3099553752672</v>
      </c>
    </row>
    <row r="251" spans="1:9" x14ac:dyDescent="0.35">
      <c r="B251" s="47"/>
      <c r="C251" s="7"/>
      <c r="D251" s="12"/>
      <c r="E251" s="48"/>
      <c r="F251" s="49"/>
      <c r="G251" s="49"/>
      <c r="H251" s="50"/>
      <c r="I251" s="51"/>
    </row>
    <row r="252" spans="1:9" x14ac:dyDescent="0.35">
      <c r="B252" s="47"/>
      <c r="C252" s="7"/>
      <c r="D252" s="12"/>
      <c r="E252" s="48"/>
      <c r="F252" s="49"/>
      <c r="G252" s="49"/>
      <c r="H252" s="50"/>
      <c r="I252" s="51"/>
    </row>
    <row r="253" spans="1:9" x14ac:dyDescent="0.35">
      <c r="B253" s="47"/>
      <c r="C253" s="7"/>
      <c r="D253" s="12"/>
      <c r="E253" s="48"/>
      <c r="F253" s="49"/>
      <c r="G253" s="49"/>
      <c r="H253" s="50"/>
      <c r="I253" s="51"/>
    </row>
    <row r="254" spans="1:9" x14ac:dyDescent="0.35">
      <c r="B254" s="47"/>
      <c r="C254" s="7"/>
      <c r="D254" s="12"/>
      <c r="E254" s="48"/>
      <c r="F254" s="49"/>
      <c r="G254" s="49"/>
      <c r="H254" s="50"/>
      <c r="I254" s="51"/>
    </row>
    <row r="255" spans="1:9" x14ac:dyDescent="0.35">
      <c r="B255" s="47"/>
      <c r="C255" s="7"/>
      <c r="D255" s="12"/>
      <c r="E255" s="48"/>
      <c r="F255" s="49"/>
      <c r="G255" s="49"/>
      <c r="H255" s="50"/>
      <c r="I255" s="51"/>
    </row>
    <row r="256" spans="1:9" x14ac:dyDescent="0.35">
      <c r="B256" s="47"/>
      <c r="C256" s="7"/>
      <c r="D256" s="12"/>
      <c r="E256" s="48"/>
      <c r="F256" s="49"/>
      <c r="G256" s="49"/>
      <c r="H256" s="50"/>
      <c r="I256" s="51"/>
    </row>
    <row r="257" spans="2:9" x14ac:dyDescent="0.35">
      <c r="B257" s="47"/>
      <c r="C257" s="7"/>
      <c r="D257" s="12"/>
      <c r="E257" s="48"/>
      <c r="F257" s="49"/>
      <c r="G257" s="49"/>
      <c r="H257" s="50"/>
      <c r="I257" s="51"/>
    </row>
  </sheetData>
  <autoFilter ref="B4:I4" xr:uid="{00000000-0001-0000-0200-000000000000}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34EEC-A8F7-4FEE-8930-31CD87668EEB}">
  <sheetPr>
    <tabColor theme="7" tint="0.59999389629810485"/>
  </sheetPr>
  <dimension ref="B1:W269"/>
  <sheetViews>
    <sheetView topLeftCell="A19" zoomScaleNormal="100" zoomScaleSheetLayoutView="50" workbookViewId="0">
      <selection activeCell="J9" sqref="J9"/>
    </sheetView>
  </sheetViews>
  <sheetFormatPr defaultColWidth="9.26953125" defaultRowHeight="14.5" x14ac:dyDescent="0.35"/>
  <cols>
    <col min="1" max="1" width="5.7265625" customWidth="1"/>
    <col min="2" max="2" width="11.453125" style="1" customWidth="1"/>
    <col min="3" max="3" width="13.7265625" style="1" customWidth="1"/>
    <col min="4" max="4" width="47.26953125" customWidth="1"/>
    <col min="5" max="7" width="16.26953125" customWidth="1"/>
    <col min="8" max="16" width="14.7265625" customWidth="1"/>
    <col min="17" max="17" width="16.7265625" customWidth="1"/>
    <col min="18" max="18" width="16.26953125" customWidth="1"/>
    <col min="19" max="19" width="5.7265625" customWidth="1"/>
    <col min="20" max="23" width="13.453125" customWidth="1"/>
    <col min="24" max="26" width="12.7265625" customWidth="1"/>
  </cols>
  <sheetData>
    <row r="1" spans="2:8" ht="58.5" customHeight="1" thickBot="1" x14ac:dyDescent="0.4">
      <c r="D1" s="14"/>
    </row>
    <row r="2" spans="2:8" ht="15.75" customHeight="1" thickBot="1" x14ac:dyDescent="0.4">
      <c r="B2" s="72" t="s">
        <v>307</v>
      </c>
      <c r="C2" s="73"/>
      <c r="D2" s="73"/>
      <c r="E2" s="73"/>
      <c r="F2" s="73"/>
      <c r="G2" s="73"/>
      <c r="H2" s="73"/>
    </row>
    <row r="3" spans="2:8" ht="15" thickBot="1" x14ac:dyDescent="0.4">
      <c r="B3" s="5"/>
    </row>
    <row r="4" spans="2:8" x14ac:dyDescent="0.35">
      <c r="D4" s="16" t="s">
        <v>308</v>
      </c>
      <c r="E4" s="17"/>
      <c r="F4" s="17"/>
      <c r="G4" s="17"/>
      <c r="H4" s="18"/>
    </row>
    <row r="5" spans="2:8" x14ac:dyDescent="0.35">
      <c r="D5" s="19"/>
      <c r="E5" s="20"/>
      <c r="F5" s="20"/>
      <c r="G5" s="20"/>
      <c r="H5" s="21"/>
    </row>
    <row r="6" spans="2:8" x14ac:dyDescent="0.35">
      <c r="D6" s="22" t="s">
        <v>2</v>
      </c>
      <c r="E6" s="42">
        <v>171983609.49000001</v>
      </c>
      <c r="F6" s="6"/>
      <c r="G6" s="6"/>
      <c r="H6" s="15"/>
    </row>
    <row r="7" spans="2:8" x14ac:dyDescent="0.35">
      <c r="D7" s="22" t="s">
        <v>3</v>
      </c>
      <c r="E7" s="58">
        <v>-2840377.94</v>
      </c>
      <c r="F7" s="23"/>
      <c r="G7" s="23"/>
      <c r="H7" s="15"/>
    </row>
    <row r="8" spans="2:8" ht="15" thickBot="1" x14ac:dyDescent="0.4">
      <c r="D8" s="22" t="s">
        <v>209</v>
      </c>
      <c r="E8" s="57">
        <f>E6+E7</f>
        <v>169143231.55000001</v>
      </c>
      <c r="F8" s="23"/>
      <c r="G8" s="23"/>
      <c r="H8" s="15"/>
    </row>
    <row r="9" spans="2:8" ht="15.5" thickTop="1" thickBot="1" x14ac:dyDescent="0.4">
      <c r="D9" s="22"/>
      <c r="E9" s="11"/>
      <c r="F9" s="23"/>
      <c r="G9" s="23"/>
      <c r="H9" s="15"/>
    </row>
    <row r="10" spans="2:8" x14ac:dyDescent="0.35">
      <c r="D10" s="16" t="s">
        <v>309</v>
      </c>
      <c r="E10" s="16"/>
      <c r="F10" s="16"/>
      <c r="G10" s="16"/>
      <c r="H10" s="63"/>
    </row>
    <row r="11" spans="2:8" x14ac:dyDescent="0.35">
      <c r="D11" s="22"/>
      <c r="E11" s="11"/>
      <c r="F11" s="23"/>
      <c r="G11" s="23"/>
      <c r="H11" s="15"/>
    </row>
    <row r="12" spans="2:8" x14ac:dyDescent="0.35">
      <c r="D12" s="22" t="s">
        <v>310</v>
      </c>
      <c r="E12" s="23">
        <f>E8-E13</f>
        <v>168697830.84</v>
      </c>
      <c r="F12" s="23"/>
      <c r="G12" s="23"/>
      <c r="H12" s="15"/>
    </row>
    <row r="13" spans="2:8" x14ac:dyDescent="0.35">
      <c r="D13" s="22" t="s">
        <v>311</v>
      </c>
      <c r="E13" s="58">
        <v>445400.71</v>
      </c>
      <c r="F13" s="23"/>
      <c r="G13" s="23"/>
      <c r="H13" s="15"/>
    </row>
    <row r="14" spans="2:8" ht="15" thickBot="1" x14ac:dyDescent="0.4">
      <c r="D14" s="22" t="s">
        <v>209</v>
      </c>
      <c r="E14" s="57">
        <f>E12+E13</f>
        <v>169143231.55000001</v>
      </c>
      <c r="F14" s="6"/>
      <c r="G14" s="6"/>
      <c r="H14" s="15"/>
    </row>
    <row r="15" spans="2:8" ht="15.5" thickTop="1" thickBot="1" x14ac:dyDescent="0.4">
      <c r="D15" s="64"/>
      <c r="E15" s="65"/>
      <c r="F15" s="25"/>
      <c r="G15" s="25"/>
      <c r="H15" s="28"/>
    </row>
    <row r="16" spans="2:8" x14ac:dyDescent="0.35">
      <c r="D16" s="24"/>
      <c r="E16" s="11"/>
      <c r="F16" s="11"/>
      <c r="G16" s="11"/>
      <c r="H16" s="23"/>
    </row>
    <row r="18" spans="2:23" ht="15" thickBot="1" x14ac:dyDescent="0.4">
      <c r="E18" s="40">
        <f t="shared" ref="E18:R18" si="0">SUM(E20:E294)</f>
        <v>756984.04723005008</v>
      </c>
      <c r="F18" s="40">
        <f t="shared" si="0"/>
        <v>756998.89222415281</v>
      </c>
      <c r="G18" s="40">
        <f t="shared" si="0"/>
        <v>14.844994102742241</v>
      </c>
      <c r="H18" s="4">
        <f t="shared" si="0"/>
        <v>403004112.25</v>
      </c>
      <c r="I18" s="4">
        <f t="shared" si="0"/>
        <v>403737353.04999995</v>
      </c>
      <c r="J18" s="4">
        <f t="shared" si="0"/>
        <v>733240.80000000075</v>
      </c>
      <c r="K18" s="4">
        <f t="shared" si="0"/>
        <v>53164088.199999981</v>
      </c>
      <c r="L18" s="4">
        <f t="shared" si="0"/>
        <v>53169190.779999971</v>
      </c>
      <c r="M18" s="4">
        <f t="shared" si="0"/>
        <v>5102.5800000000618</v>
      </c>
      <c r="N18" s="4">
        <f t="shared" si="0"/>
        <v>349840024.04999989</v>
      </c>
      <c r="O18" s="4">
        <f t="shared" si="0"/>
        <v>350568162.27000004</v>
      </c>
      <c r="P18" s="4">
        <f t="shared" si="0"/>
        <v>728138.22000000079</v>
      </c>
      <c r="Q18" s="4"/>
      <c r="R18" s="4">
        <f t="shared" si="0"/>
        <v>168697830.83999991</v>
      </c>
      <c r="T18" s="43">
        <f>SUM(T20:T294)</f>
        <v>168697830.84000027</v>
      </c>
      <c r="U18" s="43">
        <f>SUM(U20:U294)</f>
        <v>-7.9360688687302172E-8</v>
      </c>
      <c r="V18" s="43">
        <f>SUM(V20:V294)</f>
        <v>-9.3752532848156989E-8</v>
      </c>
      <c r="W18" s="43">
        <f>SUM(W20:W294)</f>
        <v>1.4402075976249762E-8</v>
      </c>
    </row>
    <row r="19" spans="2:23" ht="47.25" customHeight="1" thickBot="1" x14ac:dyDescent="0.4">
      <c r="B19" s="36" t="s">
        <v>6</v>
      </c>
      <c r="C19" s="36" t="s">
        <v>7</v>
      </c>
      <c r="D19" s="36" t="s">
        <v>8</v>
      </c>
      <c r="E19" s="37" t="s">
        <v>312</v>
      </c>
      <c r="F19" s="38" t="s">
        <v>313</v>
      </c>
      <c r="G19" s="53" t="s">
        <v>212</v>
      </c>
      <c r="H19" s="37" t="s">
        <v>314</v>
      </c>
      <c r="I19" s="38" t="s">
        <v>315</v>
      </c>
      <c r="J19" s="53" t="s">
        <v>212</v>
      </c>
      <c r="K19" s="37" t="s">
        <v>316</v>
      </c>
      <c r="L19" s="38" t="s">
        <v>317</v>
      </c>
      <c r="M19" s="53" t="s">
        <v>212</v>
      </c>
      <c r="N19" s="37" t="s">
        <v>318</v>
      </c>
      <c r="O19" s="38" t="s">
        <v>319</v>
      </c>
      <c r="P19" s="53" t="s">
        <v>212</v>
      </c>
      <c r="Q19" s="37" t="s">
        <v>13</v>
      </c>
      <c r="R19" s="37" t="s">
        <v>17</v>
      </c>
      <c r="T19" s="39" t="s">
        <v>320</v>
      </c>
      <c r="U19" s="39" t="s">
        <v>321</v>
      </c>
      <c r="V19" s="39" t="s">
        <v>322</v>
      </c>
      <c r="W19" s="39" t="s">
        <v>19</v>
      </c>
    </row>
    <row r="20" spans="2:23" x14ac:dyDescent="0.35">
      <c r="B20">
        <v>1</v>
      </c>
      <c r="C20" s="7">
        <v>1</v>
      </c>
      <c r="D20" s="12" t="s">
        <v>30</v>
      </c>
      <c r="E20" s="40">
        <v>36876.870000000003</v>
      </c>
      <c r="F20" s="40">
        <f>INDEX('2020 Summary'!H$5:H$254,MATCH(B20,'2020 Summary'!B$5:B$254,0))</f>
        <v>36876.870000000003</v>
      </c>
      <c r="G20" s="40">
        <f>F20-E20</f>
        <v>0</v>
      </c>
      <c r="H20" s="2">
        <v>10663710.359999999</v>
      </c>
      <c r="I20" s="2">
        <f>INDEX('2020 Summary'!E$5:E$254,MATCH(B20,'2020 Summary'!B$5:B$254,0))</f>
        <v>10663710.359999999</v>
      </c>
      <c r="J20" s="2">
        <f>I20-H20</f>
        <v>0</v>
      </c>
      <c r="K20" s="2">
        <v>435756.04</v>
      </c>
      <c r="L20" s="2">
        <f>INDEX('2020 Summary'!F$5:F$254,MATCH(B20,'2020 Summary'!B$5:B$254,0))</f>
        <v>435756.04</v>
      </c>
      <c r="M20" s="2">
        <f>L20-K20</f>
        <v>0</v>
      </c>
      <c r="N20" s="2">
        <f t="shared" ref="N20:N83" si="1">H20-K20</f>
        <v>10227954.32</v>
      </c>
      <c r="O20" s="34">
        <f>INDEX('2020 Summary'!G$5:G$254,MATCH(B20,'2020 Summary'!B$5:B$254,0))</f>
        <v>10227954.32</v>
      </c>
      <c r="P20" s="2">
        <f>O20-N20</f>
        <v>0</v>
      </c>
      <c r="Q20" s="33">
        <f>IFERROR(O20/F20,"n.a.")</f>
        <v>277.35418759780856</v>
      </c>
      <c r="R20" s="43">
        <f>O20*(E$12/O$18)</f>
        <v>4921820.8993711062</v>
      </c>
      <c r="T20" s="43">
        <v>4932064.9128128476</v>
      </c>
      <c r="U20" s="2">
        <f>R20-T20</f>
        <v>-10244.013441741467</v>
      </c>
      <c r="V20" s="52">
        <v>-8406.4840061990544</v>
      </c>
      <c r="W20" s="52">
        <f>U20-V20</f>
        <v>-1837.5294355424121</v>
      </c>
    </row>
    <row r="21" spans="2:23" x14ac:dyDescent="0.35">
      <c r="B21">
        <v>20</v>
      </c>
      <c r="C21" s="7">
        <v>1</v>
      </c>
      <c r="D21" s="12" t="s">
        <v>222</v>
      </c>
      <c r="E21" s="40">
        <v>103854.72000000002</v>
      </c>
      <c r="F21" s="40">
        <f>INDEX('2020 Summary'!H$5:H$254,MATCH(B21,'2020 Summary'!B$5:B$254,0))</f>
        <v>103854.72000000002</v>
      </c>
      <c r="G21" s="40">
        <f t="shared" ref="G21:G84" si="2">F21-E21</f>
        <v>0</v>
      </c>
      <c r="H21" s="2">
        <v>69388824.069999993</v>
      </c>
      <c r="I21" s="2">
        <f>INDEX('2020 Summary'!E$5:E$254,MATCH(B21,'2020 Summary'!B$5:B$254,0))</f>
        <v>69388824.069999993</v>
      </c>
      <c r="J21" s="2">
        <f t="shared" ref="J21:J84" si="3">I21-H21</f>
        <v>0</v>
      </c>
      <c r="K21" s="2">
        <v>8922940.9799999986</v>
      </c>
      <c r="L21" s="2">
        <f>INDEX('2020 Summary'!F$5:F$254,MATCH(B21,'2020 Summary'!B$5:B$254,0))</f>
        <v>8922940.9799999986</v>
      </c>
      <c r="M21" s="2">
        <f t="shared" ref="M21:M84" si="4">L21-K21</f>
        <v>0</v>
      </c>
      <c r="N21" s="2">
        <f t="shared" si="1"/>
        <v>60465883.089999996</v>
      </c>
      <c r="O21" s="34">
        <f>INDEX('2020 Summary'!G$5:G$254,MATCH(B21,'2020 Summary'!B$5:B$254,0))</f>
        <v>60465883.089999996</v>
      </c>
      <c r="P21" s="2">
        <f t="shared" ref="P21:P84" si="5">O21-N21</f>
        <v>0</v>
      </c>
      <c r="Q21" s="33">
        <f t="shared" ref="Q21:Q84" si="6">IFERROR(O21/F21,"n.a.")</f>
        <v>582.21603303152699</v>
      </c>
      <c r="R21" s="43">
        <f t="shared" ref="R21:R84" si="7">O21*(E$12/O$18)</f>
        <v>29096947.227203876</v>
      </c>
      <c r="T21" s="43">
        <v>29157508.049022328</v>
      </c>
      <c r="U21" s="2">
        <f t="shared" ref="U21:U84" si="8">R21-T21</f>
        <v>-60560.821818452328</v>
      </c>
      <c r="V21" s="52">
        <v>-49697.668097995222</v>
      </c>
      <c r="W21" s="52">
        <f t="shared" ref="W21:W84" si="9">U21-V21</f>
        <v>-10863.153720457107</v>
      </c>
    </row>
    <row r="22" spans="2:23" x14ac:dyDescent="0.35">
      <c r="B22">
        <v>50</v>
      </c>
      <c r="C22" s="7">
        <v>1</v>
      </c>
      <c r="D22" s="12" t="s">
        <v>223</v>
      </c>
      <c r="E22" s="40">
        <v>23188.6</v>
      </c>
      <c r="F22" s="40">
        <f>INDEX('2020 Summary'!H$5:H$254,MATCH(B22,'2020 Summary'!B$5:B$254,0))</f>
        <v>23188.6</v>
      </c>
      <c r="G22" s="40">
        <f t="shared" si="2"/>
        <v>0</v>
      </c>
      <c r="H22" s="2">
        <v>12234889.41</v>
      </c>
      <c r="I22" s="2">
        <f>INDEX('2020 Summary'!E$5:E$254,MATCH(B22,'2020 Summary'!B$5:B$254,0))</f>
        <v>12234889.41</v>
      </c>
      <c r="J22" s="2">
        <f t="shared" si="3"/>
        <v>0</v>
      </c>
      <c r="K22" s="2">
        <v>2017716.84</v>
      </c>
      <c r="L22" s="2">
        <f>INDEX('2020 Summary'!F$5:F$254,MATCH(B22,'2020 Summary'!B$5:B$254,0))</f>
        <v>2017716.84</v>
      </c>
      <c r="M22" s="2">
        <f t="shared" si="4"/>
        <v>0</v>
      </c>
      <c r="N22" s="2">
        <f t="shared" si="1"/>
        <v>10217172.57</v>
      </c>
      <c r="O22" s="34">
        <f>INDEX('2020 Summary'!G$5:G$254,MATCH(B22,'2020 Summary'!B$5:B$254,0))</f>
        <v>10217172.57</v>
      </c>
      <c r="P22" s="2">
        <f t="shared" si="5"/>
        <v>0</v>
      </c>
      <c r="Q22" s="33">
        <f t="shared" si="6"/>
        <v>440.61187695678052</v>
      </c>
      <c r="R22" s="43">
        <f t="shared" si="7"/>
        <v>4916632.5849905824</v>
      </c>
      <c r="T22" s="43">
        <v>4926865.7997536771</v>
      </c>
      <c r="U22" s="2">
        <f t="shared" si="8"/>
        <v>-10233.214763094671</v>
      </c>
      <c r="V22" s="52">
        <v>-8397.6223505744711</v>
      </c>
      <c r="W22" s="52">
        <f t="shared" si="9"/>
        <v>-1835.5924125202</v>
      </c>
    </row>
    <row r="23" spans="2:23" x14ac:dyDescent="0.35">
      <c r="B23">
        <v>97</v>
      </c>
      <c r="C23" s="7">
        <v>1</v>
      </c>
      <c r="D23" s="12" t="s">
        <v>31</v>
      </c>
      <c r="E23" s="40">
        <v>57594.14</v>
      </c>
      <c r="F23" s="40">
        <f>INDEX('2020 Summary'!H$5:H$254,MATCH(B23,'2020 Summary'!B$5:B$254,0))</f>
        <v>57594.14</v>
      </c>
      <c r="G23" s="40">
        <f t="shared" si="2"/>
        <v>0</v>
      </c>
      <c r="H23" s="2">
        <v>31289464.210000001</v>
      </c>
      <c r="I23" s="2">
        <f>INDEX('2020 Summary'!E$5:E$254,MATCH(B23,'2020 Summary'!B$5:B$254,0))</f>
        <v>31289464.210000001</v>
      </c>
      <c r="J23" s="2">
        <f t="shared" si="3"/>
        <v>0</v>
      </c>
      <c r="K23" s="2">
        <v>4915762.76</v>
      </c>
      <c r="L23" s="2">
        <f>INDEX('2020 Summary'!F$5:F$254,MATCH(B23,'2020 Summary'!B$5:B$254,0))</f>
        <v>4915762.76</v>
      </c>
      <c r="M23" s="2">
        <f t="shared" si="4"/>
        <v>0</v>
      </c>
      <c r="N23" s="2">
        <f t="shared" si="1"/>
        <v>26373701.450000003</v>
      </c>
      <c r="O23" s="34">
        <f>INDEX('2020 Summary'!G$5:G$254,MATCH(B23,'2020 Summary'!B$5:B$254,0))</f>
        <v>26373701.450000003</v>
      </c>
      <c r="P23" s="2">
        <f t="shared" si="5"/>
        <v>0</v>
      </c>
      <c r="Q23" s="33">
        <f t="shared" si="6"/>
        <v>457.92334862539843</v>
      </c>
      <c r="R23" s="43">
        <f t="shared" si="7"/>
        <v>12691358.499378206</v>
      </c>
      <c r="T23" s="43">
        <v>12717773.61072007</v>
      </c>
      <c r="U23" s="2">
        <f t="shared" si="8"/>
        <v>-26415.111341863871</v>
      </c>
      <c r="V23" s="52">
        <v>-21676.87618531473</v>
      </c>
      <c r="W23" s="52">
        <f t="shared" si="9"/>
        <v>-4738.2351565491408</v>
      </c>
    </row>
    <row r="24" spans="2:23" x14ac:dyDescent="0.35">
      <c r="B24">
        <v>172</v>
      </c>
      <c r="C24" s="7">
        <v>1</v>
      </c>
      <c r="D24" s="12" t="s">
        <v>32</v>
      </c>
      <c r="E24" s="40">
        <v>31467.38</v>
      </c>
      <c r="F24" s="40">
        <f>INDEX('2020 Summary'!H$5:H$254,MATCH(B24,'2020 Summary'!B$5:B$254,0))</f>
        <v>31467.38</v>
      </c>
      <c r="G24" s="40">
        <f t="shared" si="2"/>
        <v>0</v>
      </c>
      <c r="H24" s="2">
        <v>16470478.08</v>
      </c>
      <c r="I24" s="2">
        <f>INDEX('2020 Summary'!E$5:E$254,MATCH(B24,'2020 Summary'!B$5:B$254,0))</f>
        <v>16464543.279999999</v>
      </c>
      <c r="J24" s="2">
        <f t="shared" si="3"/>
        <v>-5934.8000000007451</v>
      </c>
      <c r="K24" s="2">
        <v>2082958.0499999998</v>
      </c>
      <c r="L24" s="2">
        <f>INDEX('2020 Summary'!F$5:F$254,MATCH(B24,'2020 Summary'!B$5:B$254,0))</f>
        <v>2082958.0499999998</v>
      </c>
      <c r="M24" s="2">
        <f t="shared" si="4"/>
        <v>0</v>
      </c>
      <c r="N24" s="2">
        <f t="shared" si="1"/>
        <v>14387520.030000001</v>
      </c>
      <c r="O24" s="34">
        <f>INDEX('2020 Summary'!G$5:G$254,MATCH(B24,'2020 Summary'!B$5:B$254,0))</f>
        <v>14381585.23</v>
      </c>
      <c r="P24" s="2">
        <f t="shared" si="5"/>
        <v>-5934.8000000007451</v>
      </c>
      <c r="Q24" s="33">
        <f t="shared" si="6"/>
        <v>457.03154282307582</v>
      </c>
      <c r="R24" s="43">
        <f t="shared" si="7"/>
        <v>6920600.5948509956</v>
      </c>
      <c r="T24" s="43">
        <v>6937866.6057979679</v>
      </c>
      <c r="U24" s="2">
        <f t="shared" si="8"/>
        <v>-17266.010946972296</v>
      </c>
      <c r="V24" s="52">
        <v>-14682.25026882533</v>
      </c>
      <c r="W24" s="52">
        <f t="shared" si="9"/>
        <v>-2583.7606781469658</v>
      </c>
    </row>
    <row r="25" spans="2:23" x14ac:dyDescent="0.35">
      <c r="B25">
        <v>270</v>
      </c>
      <c r="C25" s="7">
        <v>1</v>
      </c>
      <c r="D25" s="12" t="s">
        <v>33</v>
      </c>
      <c r="E25" s="40">
        <v>76782.87</v>
      </c>
      <c r="F25" s="40">
        <f>INDEX('2020 Summary'!H$5:H$254,MATCH(B25,'2020 Summary'!B$5:B$254,0))</f>
        <v>76782.87</v>
      </c>
      <c r="G25" s="40">
        <f t="shared" si="2"/>
        <v>0</v>
      </c>
      <c r="H25" s="2">
        <v>38388637.640000001</v>
      </c>
      <c r="I25" s="2">
        <f>INDEX('2020 Summary'!E$5:E$254,MATCH(B25,'2020 Summary'!B$5:B$254,0))</f>
        <v>38388637.640000001</v>
      </c>
      <c r="J25" s="2">
        <f t="shared" si="3"/>
        <v>0</v>
      </c>
      <c r="K25" s="2">
        <v>185109.55</v>
      </c>
      <c r="L25" s="2">
        <f>INDEX('2020 Summary'!F$5:F$254,MATCH(B25,'2020 Summary'!B$5:B$254,0))</f>
        <v>185109.55</v>
      </c>
      <c r="M25" s="2">
        <f t="shared" si="4"/>
        <v>0</v>
      </c>
      <c r="N25" s="2">
        <f t="shared" si="1"/>
        <v>38203528.090000004</v>
      </c>
      <c r="O25" s="34">
        <f>INDEX('2020 Summary'!G$5:G$254,MATCH(B25,'2020 Summary'!B$5:B$254,0))</f>
        <v>38203528.090000004</v>
      </c>
      <c r="P25" s="2">
        <f t="shared" si="5"/>
        <v>0</v>
      </c>
      <c r="Q25" s="33">
        <f t="shared" si="6"/>
        <v>497.55274959115235</v>
      </c>
      <c r="R25" s="43">
        <f t="shared" si="7"/>
        <v>18384020.606681112</v>
      </c>
      <c r="T25" s="43">
        <v>18422284.118917443</v>
      </c>
      <c r="U25" s="2">
        <f t="shared" si="8"/>
        <v>-38263.512236330658</v>
      </c>
      <c r="V25" s="52">
        <v>-31399.959153216332</v>
      </c>
      <c r="W25" s="52">
        <f t="shared" si="9"/>
        <v>-6863.553083114326</v>
      </c>
    </row>
    <row r="26" spans="2:23" x14ac:dyDescent="0.35">
      <c r="B26">
        <v>6</v>
      </c>
      <c r="C26" s="7">
        <v>2</v>
      </c>
      <c r="D26" s="12" t="s">
        <v>34</v>
      </c>
      <c r="E26" s="40">
        <v>41369.72</v>
      </c>
      <c r="F26" s="40">
        <f>INDEX('2020 Summary'!H$5:H$254,MATCH(B26,'2020 Summary'!B$5:B$254,0))</f>
        <v>41369.72</v>
      </c>
      <c r="G26" s="40">
        <f t="shared" si="2"/>
        <v>0</v>
      </c>
      <c r="H26" s="2">
        <v>19519817.030000001</v>
      </c>
      <c r="I26" s="2">
        <f>INDEX('2020 Summary'!E$5:E$254,MATCH(B26,'2020 Summary'!B$5:B$254,0))</f>
        <v>19519817.030000001</v>
      </c>
      <c r="J26" s="2">
        <f t="shared" si="3"/>
        <v>0</v>
      </c>
      <c r="K26" s="2">
        <v>3436612.88</v>
      </c>
      <c r="L26" s="2">
        <f>INDEX('2020 Summary'!F$5:F$254,MATCH(B26,'2020 Summary'!B$5:B$254,0))</f>
        <v>3436612.88</v>
      </c>
      <c r="M26" s="2">
        <f t="shared" si="4"/>
        <v>0</v>
      </c>
      <c r="N26" s="2">
        <f t="shared" si="1"/>
        <v>16083204.150000002</v>
      </c>
      <c r="O26" s="34">
        <f>INDEX('2020 Summary'!G$5:G$254,MATCH(B26,'2020 Summary'!B$5:B$254,0))</f>
        <v>16083204.150000002</v>
      </c>
      <c r="P26" s="2">
        <f t="shared" si="5"/>
        <v>0</v>
      </c>
      <c r="Q26" s="33">
        <f t="shared" si="6"/>
        <v>388.76753698115436</v>
      </c>
      <c r="R26" s="43">
        <f t="shared" si="7"/>
        <v>7739441.127492453</v>
      </c>
      <c r="T26" s="43">
        <v>7755549.5842125537</v>
      </c>
      <c r="U26" s="2">
        <f t="shared" si="8"/>
        <v>-16108.456720100716</v>
      </c>
      <c r="V26" s="52">
        <v>-13218.987319001928</v>
      </c>
      <c r="W26" s="52">
        <f t="shared" si="9"/>
        <v>-2889.4694010987878</v>
      </c>
    </row>
    <row r="27" spans="2:23" x14ac:dyDescent="0.35">
      <c r="B27">
        <v>18</v>
      </c>
      <c r="C27" s="7">
        <v>2</v>
      </c>
      <c r="D27" s="12" t="s">
        <v>35</v>
      </c>
      <c r="E27" s="40">
        <v>18591.03</v>
      </c>
      <c r="F27" s="40">
        <f>INDEX('2020 Summary'!H$5:H$254,MATCH(B27,'2020 Summary'!B$5:B$254,0))</f>
        <v>18591.03</v>
      </c>
      <c r="G27" s="40">
        <f t="shared" si="2"/>
        <v>0</v>
      </c>
      <c r="H27" s="2">
        <v>9886547.7300000004</v>
      </c>
      <c r="I27" s="2">
        <f>INDEX('2020 Summary'!E$5:E$254,MATCH(B27,'2020 Summary'!B$5:B$254,0))</f>
        <v>10004275.460000001</v>
      </c>
      <c r="J27" s="2">
        <f t="shared" si="3"/>
        <v>117727.73000000045</v>
      </c>
      <c r="K27" s="2">
        <v>2290745.2799999998</v>
      </c>
      <c r="L27" s="2">
        <f>INDEX('2020 Summary'!F$5:F$254,MATCH(B27,'2020 Summary'!B$5:B$254,0))</f>
        <v>2290745.2799999998</v>
      </c>
      <c r="M27" s="2">
        <f t="shared" si="4"/>
        <v>0</v>
      </c>
      <c r="N27" s="2">
        <f t="shared" si="1"/>
        <v>7595802.4500000011</v>
      </c>
      <c r="O27" s="34">
        <f>INDEX('2020 Summary'!G$5:G$254,MATCH(B27,'2020 Summary'!B$5:B$254,0))</f>
        <v>7713530.1800000016</v>
      </c>
      <c r="P27" s="2">
        <f t="shared" si="5"/>
        <v>117727.73000000045</v>
      </c>
      <c r="Q27" s="33">
        <f t="shared" si="6"/>
        <v>414.90601542787044</v>
      </c>
      <c r="R27" s="43">
        <f t="shared" si="7"/>
        <v>3711848.2210677075</v>
      </c>
      <c r="T27" s="43">
        <v>3662803.8780977731</v>
      </c>
      <c r="U27" s="2">
        <f t="shared" si="8"/>
        <v>49044.342969934456</v>
      </c>
      <c r="V27" s="52">
        <v>-6243.0853533744812</v>
      </c>
      <c r="W27" s="52">
        <f t="shared" si="9"/>
        <v>55287.428323308937</v>
      </c>
    </row>
    <row r="28" spans="2:23" x14ac:dyDescent="0.35">
      <c r="B28">
        <v>53</v>
      </c>
      <c r="C28" s="7">
        <v>2</v>
      </c>
      <c r="D28" s="12" t="s">
        <v>36</v>
      </c>
      <c r="E28" s="40">
        <v>33206.550000000003</v>
      </c>
      <c r="F28" s="40">
        <f>INDEX('2020 Summary'!H$5:H$254,MATCH(B28,'2020 Summary'!B$5:B$254,0))</f>
        <v>33206.550000000003</v>
      </c>
      <c r="G28" s="40">
        <f t="shared" si="2"/>
        <v>0</v>
      </c>
      <c r="H28" s="2">
        <v>11294897.619999999</v>
      </c>
      <c r="I28" s="2">
        <f>INDEX('2020 Summary'!E$5:E$254,MATCH(B28,'2020 Summary'!B$5:B$254,0))</f>
        <v>12255947.5</v>
      </c>
      <c r="J28" s="2">
        <f t="shared" si="3"/>
        <v>961049.88000000082</v>
      </c>
      <c r="K28" s="2">
        <v>2925233.89</v>
      </c>
      <c r="L28" s="2">
        <f>INDEX('2020 Summary'!F$5:F$254,MATCH(B28,'2020 Summary'!B$5:B$254,0))</f>
        <v>2925233.89</v>
      </c>
      <c r="M28" s="2">
        <f t="shared" si="4"/>
        <v>0</v>
      </c>
      <c r="N28" s="2">
        <f t="shared" si="1"/>
        <v>8369663.7299999986</v>
      </c>
      <c r="O28" s="34">
        <f>INDEX('2020 Summary'!G$5:G$254,MATCH(B28,'2020 Summary'!B$5:B$254,0))</f>
        <v>9330713.6099999994</v>
      </c>
      <c r="P28" s="2">
        <f t="shared" si="5"/>
        <v>961049.88000000082</v>
      </c>
      <c r="Q28" s="33">
        <f t="shared" si="6"/>
        <v>280.99015435207809</v>
      </c>
      <c r="R28" s="43">
        <f t="shared" si="7"/>
        <v>4490057.3286628062</v>
      </c>
      <c r="T28" s="43">
        <v>4035970.7839187239</v>
      </c>
      <c r="U28" s="2">
        <f t="shared" si="8"/>
        <v>454086.54474408226</v>
      </c>
      <c r="V28" s="52">
        <v>455762.87809252879</v>
      </c>
      <c r="W28" s="52">
        <f t="shared" si="9"/>
        <v>-1676.3333484465256</v>
      </c>
    </row>
    <row r="29" spans="2:23" x14ac:dyDescent="0.35">
      <c r="B29">
        <v>335</v>
      </c>
      <c r="C29" s="7">
        <v>2</v>
      </c>
      <c r="D29" s="12" t="s">
        <v>224</v>
      </c>
      <c r="E29" s="40">
        <v>26354.27</v>
      </c>
      <c r="F29" s="40">
        <f>INDEX('2020 Summary'!H$5:H$254,MATCH(B29,'2020 Summary'!B$5:B$254,0))</f>
        <v>26354.27</v>
      </c>
      <c r="G29" s="40">
        <f t="shared" si="2"/>
        <v>0</v>
      </c>
      <c r="H29" s="2">
        <v>14716877.939999999</v>
      </c>
      <c r="I29" s="2">
        <f>INDEX('2020 Summary'!E$5:E$254,MATCH(B29,'2020 Summary'!B$5:B$254,0))</f>
        <v>14716877.939999999</v>
      </c>
      <c r="J29" s="2">
        <f t="shared" si="3"/>
        <v>0</v>
      </c>
      <c r="K29" s="2">
        <v>2164273.0699999998</v>
      </c>
      <c r="L29" s="2">
        <f>INDEX('2020 Summary'!F$5:F$254,MATCH(B29,'2020 Summary'!B$5:B$254,0))</f>
        <v>2164273.0699999998</v>
      </c>
      <c r="M29" s="2">
        <f t="shared" si="4"/>
        <v>0</v>
      </c>
      <c r="N29" s="2">
        <f t="shared" si="1"/>
        <v>12552604.869999999</v>
      </c>
      <c r="O29" s="34">
        <f>INDEX('2020 Summary'!G$5:G$254,MATCH(B29,'2020 Summary'!B$5:B$254,0))</f>
        <v>12552604.869999999</v>
      </c>
      <c r="P29" s="2">
        <f t="shared" si="5"/>
        <v>0</v>
      </c>
      <c r="Q29" s="33">
        <f t="shared" si="6"/>
        <v>476.30250695617821</v>
      </c>
      <c r="R29" s="43">
        <f t="shared" si="7"/>
        <v>6040472.1274423441</v>
      </c>
      <c r="T29" s="43">
        <v>6053044.4414157961</v>
      </c>
      <c r="U29" s="2">
        <f t="shared" si="8"/>
        <v>-12572.313973451965</v>
      </c>
      <c r="V29" s="52">
        <v>-10317.143465282395</v>
      </c>
      <c r="W29" s="52">
        <f t="shared" si="9"/>
        <v>-2255.1705081695691</v>
      </c>
    </row>
    <row r="30" spans="2:23" x14ac:dyDescent="0.35">
      <c r="B30">
        <v>357</v>
      </c>
      <c r="C30" s="7">
        <v>2</v>
      </c>
      <c r="D30" s="12" t="s">
        <v>225</v>
      </c>
      <c r="E30" s="40">
        <v>35944.75</v>
      </c>
      <c r="F30" s="40">
        <f>INDEX('2020 Summary'!H$5:H$254,MATCH(B30,'2020 Summary'!B$5:B$254,0))</f>
        <v>35944.75</v>
      </c>
      <c r="G30" s="40">
        <f t="shared" si="2"/>
        <v>0</v>
      </c>
      <c r="H30" s="2">
        <v>15651927.32</v>
      </c>
      <c r="I30" s="2">
        <f>INDEX('2020 Summary'!E$5:E$254,MATCH(B30,'2020 Summary'!B$5:B$254,0))</f>
        <v>15651927.32</v>
      </c>
      <c r="J30" s="2">
        <f t="shared" si="3"/>
        <v>0</v>
      </c>
      <c r="K30" s="2">
        <v>3863038.7800000003</v>
      </c>
      <c r="L30" s="2">
        <f>INDEX('2020 Summary'!F$5:F$254,MATCH(B30,'2020 Summary'!B$5:B$254,0))</f>
        <v>3863038.7800000003</v>
      </c>
      <c r="M30" s="2">
        <f t="shared" si="4"/>
        <v>0</v>
      </c>
      <c r="N30" s="2">
        <f t="shared" si="1"/>
        <v>11788888.539999999</v>
      </c>
      <c r="O30" s="34">
        <f>INDEX('2020 Summary'!G$5:G$254,MATCH(B30,'2020 Summary'!B$5:B$254,0))</f>
        <v>11788888.539999999</v>
      </c>
      <c r="P30" s="2">
        <f t="shared" si="5"/>
        <v>0</v>
      </c>
      <c r="Q30" s="33">
        <f t="shared" si="6"/>
        <v>327.97247275332279</v>
      </c>
      <c r="R30" s="43">
        <f t="shared" si="7"/>
        <v>5672962.1761283455</v>
      </c>
      <c r="T30" s="43">
        <v>5684769.5746450573</v>
      </c>
      <c r="U30" s="2">
        <f t="shared" si="8"/>
        <v>-11807.398516711779</v>
      </c>
      <c r="V30" s="52">
        <v>-9689.4354297798127</v>
      </c>
      <c r="W30" s="52">
        <f t="shared" si="9"/>
        <v>-2117.9630869319662</v>
      </c>
    </row>
    <row r="31" spans="2:23" x14ac:dyDescent="0.35">
      <c r="B31">
        <v>441</v>
      </c>
      <c r="C31" s="7">
        <v>2</v>
      </c>
      <c r="D31" s="12" t="s">
        <v>226</v>
      </c>
      <c r="E31" s="40">
        <v>60398.659999999996</v>
      </c>
      <c r="F31" s="40">
        <f>INDEX('2020 Summary'!H$5:H$254,MATCH(B31,'2020 Summary'!B$5:B$254,0))</f>
        <v>60398.659999999996</v>
      </c>
      <c r="G31" s="40">
        <f t="shared" si="2"/>
        <v>0</v>
      </c>
      <c r="H31" s="2">
        <v>22593726.120000001</v>
      </c>
      <c r="I31" s="2">
        <f>INDEX('2020 Summary'!E$5:E$254,MATCH(B31,'2020 Summary'!B$5:B$254,0))</f>
        <v>22593726.120000001</v>
      </c>
      <c r="J31" s="2">
        <f t="shared" si="3"/>
        <v>0</v>
      </c>
      <c r="K31" s="2">
        <v>6993295.8300000001</v>
      </c>
      <c r="L31" s="2">
        <f>INDEX('2020 Summary'!F$5:F$254,MATCH(B31,'2020 Summary'!B$5:B$254,0))</f>
        <v>6993295.8300000001</v>
      </c>
      <c r="M31" s="2">
        <f t="shared" si="4"/>
        <v>0</v>
      </c>
      <c r="N31" s="2">
        <f t="shared" si="1"/>
        <v>15600430.290000001</v>
      </c>
      <c r="O31" s="34">
        <f>INDEX('2020 Summary'!G$5:G$254,MATCH(B31,'2020 Summary'!B$5:B$254,0))</f>
        <v>15600430.290000001</v>
      </c>
      <c r="P31" s="2">
        <f t="shared" si="5"/>
        <v>0</v>
      </c>
      <c r="Q31" s="33">
        <f t="shared" si="6"/>
        <v>258.29099999900666</v>
      </c>
      <c r="R31" s="43">
        <f t="shared" si="7"/>
        <v>7507124.2438345226</v>
      </c>
      <c r="T31" s="43">
        <v>7522749.1686814418</v>
      </c>
      <c r="U31" s="2">
        <f t="shared" si="8"/>
        <v>-15624.924846919253</v>
      </c>
      <c r="V31" s="52">
        <v>-12822.189425138757</v>
      </c>
      <c r="W31" s="52">
        <f t="shared" si="9"/>
        <v>-2802.7354217804968</v>
      </c>
    </row>
    <row r="32" spans="2:23" x14ac:dyDescent="0.35">
      <c r="B32">
        <v>14</v>
      </c>
      <c r="C32" s="7">
        <v>3</v>
      </c>
      <c r="D32" s="12" t="s">
        <v>37</v>
      </c>
      <c r="E32" s="40">
        <v>12206.42</v>
      </c>
      <c r="F32" s="40">
        <f>INDEX('2020 Summary'!H$5:H$254,MATCH(B32,'2020 Summary'!B$5:B$254,0))</f>
        <v>12206.42</v>
      </c>
      <c r="G32" s="40">
        <f t="shared" si="2"/>
        <v>0</v>
      </c>
      <c r="H32" s="2">
        <v>2668581.5</v>
      </c>
      <c r="I32" s="2">
        <f>INDEX('2020 Summary'!E$5:E$254,MATCH(B32,'2020 Summary'!B$5:B$254,0))</f>
        <v>2668581.5</v>
      </c>
      <c r="J32" s="2">
        <f t="shared" si="3"/>
        <v>0</v>
      </c>
      <c r="K32" s="2">
        <v>102438.22</v>
      </c>
      <c r="L32" s="2">
        <f>INDEX('2020 Summary'!F$5:F$254,MATCH(B32,'2020 Summary'!B$5:B$254,0))</f>
        <v>102438.22</v>
      </c>
      <c r="M32" s="2">
        <f t="shared" si="4"/>
        <v>0</v>
      </c>
      <c r="N32" s="2">
        <f t="shared" si="1"/>
        <v>2566143.2799999998</v>
      </c>
      <c r="O32" s="34">
        <f>INDEX('2020 Summary'!G$5:G$254,MATCH(B32,'2020 Summary'!B$5:B$254,0))</f>
        <v>2566143.2799999998</v>
      </c>
      <c r="P32" s="2">
        <f t="shared" si="5"/>
        <v>0</v>
      </c>
      <c r="Q32" s="33">
        <f t="shared" si="6"/>
        <v>210.22898441967422</v>
      </c>
      <c r="R32" s="43">
        <f t="shared" si="7"/>
        <v>1234860.5821975081</v>
      </c>
      <c r="T32" s="43">
        <v>1237430.7546319268</v>
      </c>
      <c r="U32" s="2">
        <f t="shared" si="8"/>
        <v>-2570.172434418695</v>
      </c>
      <c r="V32" s="52">
        <v>-2109.1453643622808</v>
      </c>
      <c r="W32" s="52">
        <f t="shared" si="9"/>
        <v>-461.02707005641423</v>
      </c>
    </row>
    <row r="33" spans="2:23" x14ac:dyDescent="0.35">
      <c r="B33">
        <v>36</v>
      </c>
      <c r="C33" s="7">
        <v>3</v>
      </c>
      <c r="D33" s="12" t="s">
        <v>38</v>
      </c>
      <c r="E33" s="40">
        <v>4378.0899999999992</v>
      </c>
      <c r="F33" s="40">
        <f>INDEX('2020 Summary'!H$5:H$254,MATCH(B33,'2020 Summary'!B$5:B$254,0))</f>
        <v>4378.0899999999992</v>
      </c>
      <c r="G33" s="40">
        <f t="shared" si="2"/>
        <v>0</v>
      </c>
      <c r="H33" s="2">
        <v>7032628.79</v>
      </c>
      <c r="I33" s="2">
        <f>INDEX('2020 Summary'!E$5:E$254,MATCH(B33,'2020 Summary'!B$5:B$254,0))</f>
        <v>7032628.79</v>
      </c>
      <c r="J33" s="2">
        <f t="shared" si="3"/>
        <v>0</v>
      </c>
      <c r="K33" s="2">
        <v>586758.02</v>
      </c>
      <c r="L33" s="2">
        <f>INDEX('2020 Summary'!F$5:F$254,MATCH(B33,'2020 Summary'!B$5:B$254,0))</f>
        <v>586758.02</v>
      </c>
      <c r="M33" s="2">
        <f t="shared" si="4"/>
        <v>0</v>
      </c>
      <c r="N33" s="2">
        <f t="shared" si="1"/>
        <v>6445870.7699999996</v>
      </c>
      <c r="O33" s="34">
        <f>INDEX('2020 Summary'!G$5:G$254,MATCH(B33,'2020 Summary'!B$5:B$254,0))</f>
        <v>6445870.7699999996</v>
      </c>
      <c r="P33" s="2">
        <f t="shared" si="5"/>
        <v>0</v>
      </c>
      <c r="Q33" s="33">
        <f t="shared" si="6"/>
        <v>1472.3020243987676</v>
      </c>
      <c r="R33" s="43">
        <f t="shared" si="7"/>
        <v>3101834.489854401</v>
      </c>
      <c r="T33" s="43">
        <v>3108290.4814188625</v>
      </c>
      <c r="U33" s="2">
        <f t="shared" si="8"/>
        <v>-6455.9915644614957</v>
      </c>
      <c r="V33" s="52">
        <v>-5297.9420750909485</v>
      </c>
      <c r="W33" s="52">
        <f t="shared" si="9"/>
        <v>-1158.0494893705472</v>
      </c>
    </row>
    <row r="34" spans="2:23" x14ac:dyDescent="0.35">
      <c r="B34">
        <v>55</v>
      </c>
      <c r="C34" s="7">
        <v>3</v>
      </c>
      <c r="D34" s="12" t="s">
        <v>227</v>
      </c>
      <c r="E34" s="40">
        <v>3576.87</v>
      </c>
      <c r="F34" s="40">
        <f>INDEX('2020 Summary'!H$5:H$254,MATCH(B34,'2020 Summary'!B$5:B$254,0))</f>
        <v>3576.87</v>
      </c>
      <c r="G34" s="40">
        <f t="shared" si="2"/>
        <v>0</v>
      </c>
      <c r="H34" s="2">
        <v>1491046.76</v>
      </c>
      <c r="I34" s="2">
        <f>INDEX('2020 Summary'!E$5:E$254,MATCH(B34,'2020 Summary'!B$5:B$254,0))</f>
        <v>1491046.76</v>
      </c>
      <c r="J34" s="2">
        <f t="shared" si="3"/>
        <v>0</v>
      </c>
      <c r="K34" s="2">
        <v>64044.21</v>
      </c>
      <c r="L34" s="2">
        <f>INDEX('2020 Summary'!F$5:F$254,MATCH(B34,'2020 Summary'!B$5:B$254,0))</f>
        <v>64044.21</v>
      </c>
      <c r="M34" s="2">
        <f t="shared" si="4"/>
        <v>0</v>
      </c>
      <c r="N34" s="2">
        <f t="shared" si="1"/>
        <v>1427002.55</v>
      </c>
      <c r="O34" s="34">
        <f>INDEX('2020 Summary'!G$5:G$254,MATCH(B34,'2020 Summary'!B$5:B$254,0))</f>
        <v>1427002.55</v>
      </c>
      <c r="P34" s="2">
        <f t="shared" si="5"/>
        <v>0</v>
      </c>
      <c r="Q34" s="33">
        <f t="shared" si="6"/>
        <v>398.95286940816976</v>
      </c>
      <c r="R34" s="43">
        <f t="shared" si="7"/>
        <v>686691.66426682484</v>
      </c>
      <c r="T34" s="43">
        <v>688120.9073829205</v>
      </c>
      <c r="U34" s="2">
        <f t="shared" si="8"/>
        <v>-1429.2431160956621</v>
      </c>
      <c r="V34" s="52">
        <v>-1172.8713032989763</v>
      </c>
      <c r="W34" s="52">
        <f t="shared" si="9"/>
        <v>-256.37181279668584</v>
      </c>
    </row>
    <row r="35" spans="2:23" x14ac:dyDescent="0.35">
      <c r="B35">
        <v>103</v>
      </c>
      <c r="C35" s="7">
        <v>3</v>
      </c>
      <c r="D35" s="12" t="s">
        <v>228</v>
      </c>
      <c r="E35" s="40">
        <v>4188.0400000000009</v>
      </c>
      <c r="F35" s="40">
        <f>INDEX('2020 Summary'!H$5:H$254,MATCH(B35,'2020 Summary'!B$5:B$254,0))</f>
        <v>4188.0400000000009</v>
      </c>
      <c r="G35" s="40">
        <f t="shared" si="2"/>
        <v>0</v>
      </c>
      <c r="H35" s="2">
        <v>1975311.14</v>
      </c>
      <c r="I35" s="2">
        <f>INDEX('2020 Summary'!E$5:E$254,MATCH(B35,'2020 Summary'!B$5:B$254,0))</f>
        <v>1975311.14</v>
      </c>
      <c r="J35" s="2">
        <f t="shared" si="3"/>
        <v>0</v>
      </c>
      <c r="K35" s="2">
        <v>318215.14999999991</v>
      </c>
      <c r="L35" s="2">
        <f>INDEX('2020 Summary'!F$5:F$254,MATCH(B35,'2020 Summary'!B$5:B$254,0))</f>
        <v>318215.14999999991</v>
      </c>
      <c r="M35" s="2">
        <f t="shared" si="4"/>
        <v>0</v>
      </c>
      <c r="N35" s="2">
        <f t="shared" si="1"/>
        <v>1657095.99</v>
      </c>
      <c r="O35" s="34">
        <f>INDEX('2020 Summary'!G$5:G$254,MATCH(B35,'2020 Summary'!B$5:B$254,0))</f>
        <v>1657095.99</v>
      </c>
      <c r="P35" s="2">
        <f t="shared" si="5"/>
        <v>0</v>
      </c>
      <c r="Q35" s="33">
        <f t="shared" si="6"/>
        <v>395.67339137162003</v>
      </c>
      <c r="R35" s="43">
        <f t="shared" si="7"/>
        <v>797415.53595891036</v>
      </c>
      <c r="T35" s="43">
        <v>799075.23378945538</v>
      </c>
      <c r="U35" s="2">
        <f t="shared" si="8"/>
        <v>-1659.6978305450175</v>
      </c>
      <c r="V35" s="52">
        <v>-1361.9879890773445</v>
      </c>
      <c r="W35" s="52">
        <f t="shared" si="9"/>
        <v>-297.70984146767296</v>
      </c>
    </row>
    <row r="36" spans="2:23" x14ac:dyDescent="0.35">
      <c r="B36">
        <v>123</v>
      </c>
      <c r="C36" s="7">
        <v>3</v>
      </c>
      <c r="D36" s="12" t="s">
        <v>39</v>
      </c>
      <c r="E36" s="40">
        <v>6909.68</v>
      </c>
      <c r="F36" s="40">
        <f>INDEX('2020 Summary'!H$5:H$254,MATCH(B36,'2020 Summary'!B$5:B$254,0))</f>
        <v>6909.68</v>
      </c>
      <c r="G36" s="40">
        <f t="shared" si="2"/>
        <v>0</v>
      </c>
      <c r="H36" s="2">
        <v>3047030.47</v>
      </c>
      <c r="I36" s="2">
        <f>INDEX('2020 Summary'!E$5:E$254,MATCH(B36,'2020 Summary'!B$5:B$254,0))</f>
        <v>3047030.47</v>
      </c>
      <c r="J36" s="2">
        <f t="shared" si="3"/>
        <v>0</v>
      </c>
      <c r="K36" s="2">
        <v>176619</v>
      </c>
      <c r="L36" s="2">
        <f>INDEX('2020 Summary'!F$5:F$254,MATCH(B36,'2020 Summary'!B$5:B$254,0))</f>
        <v>176619</v>
      </c>
      <c r="M36" s="2">
        <f t="shared" si="4"/>
        <v>0</v>
      </c>
      <c r="N36" s="2">
        <f t="shared" si="1"/>
        <v>2870411.47</v>
      </c>
      <c r="O36" s="34">
        <f>INDEX('2020 Summary'!G$5:G$254,MATCH(B36,'2020 Summary'!B$5:B$254,0))</f>
        <v>2870411.47</v>
      </c>
      <c r="P36" s="2">
        <f t="shared" si="5"/>
        <v>0</v>
      </c>
      <c r="Q36" s="33">
        <f t="shared" si="6"/>
        <v>415.41887178566884</v>
      </c>
      <c r="R36" s="43">
        <f t="shared" si="7"/>
        <v>1381278.2811529548</v>
      </c>
      <c r="T36" s="43">
        <v>1384153.1995151255</v>
      </c>
      <c r="U36" s="2">
        <f t="shared" si="8"/>
        <v>-2874.9183621706907</v>
      </c>
      <c r="V36" s="52">
        <v>-2359.2272079845425</v>
      </c>
      <c r="W36" s="52">
        <f t="shared" si="9"/>
        <v>-515.6911541861482</v>
      </c>
    </row>
    <row r="37" spans="2:23" x14ac:dyDescent="0.35">
      <c r="B37">
        <v>179</v>
      </c>
      <c r="C37" s="7">
        <v>3</v>
      </c>
      <c r="D37" s="12" t="s">
        <v>40</v>
      </c>
      <c r="E37" s="40">
        <v>5253.1100000000006</v>
      </c>
      <c r="F37" s="40">
        <f>INDEX('2020 Summary'!H$5:H$254,MATCH(B37,'2020 Summary'!B$5:B$254,0))</f>
        <v>5253.1100000000006</v>
      </c>
      <c r="G37" s="40">
        <f t="shared" si="2"/>
        <v>0</v>
      </c>
      <c r="H37" s="2">
        <v>3033586.82</v>
      </c>
      <c r="I37" s="2">
        <f>INDEX('2020 Summary'!E$5:E$254,MATCH(B37,'2020 Summary'!B$5:B$254,0))</f>
        <v>3033586.82</v>
      </c>
      <c r="J37" s="2">
        <f t="shared" si="3"/>
        <v>0</v>
      </c>
      <c r="K37" s="2">
        <v>2380.2800000000002</v>
      </c>
      <c r="L37" s="2">
        <f>INDEX('2020 Summary'!F$5:F$254,MATCH(B37,'2020 Summary'!B$5:B$254,0))</f>
        <v>2380.2800000000002</v>
      </c>
      <c r="M37" s="2">
        <f t="shared" si="4"/>
        <v>0</v>
      </c>
      <c r="N37" s="2">
        <f t="shared" si="1"/>
        <v>3031206.54</v>
      </c>
      <c r="O37" s="34">
        <f>INDEX('2020 Summary'!G$5:G$254,MATCH(B37,'2020 Summary'!B$5:B$254,0))</f>
        <v>3031206.54</v>
      </c>
      <c r="P37" s="2">
        <f t="shared" si="5"/>
        <v>0</v>
      </c>
      <c r="Q37" s="33">
        <f t="shared" si="6"/>
        <v>577.03085219993488</v>
      </c>
      <c r="R37" s="43">
        <f t="shared" si="7"/>
        <v>1458654.9012747621</v>
      </c>
      <c r="T37" s="43">
        <v>1461690.8671745842</v>
      </c>
      <c r="U37" s="2">
        <f t="shared" si="8"/>
        <v>-3035.9658998220693</v>
      </c>
      <c r="V37" s="52">
        <v>-2491.38669383456</v>
      </c>
      <c r="W37" s="52">
        <f t="shared" si="9"/>
        <v>-544.57920598750934</v>
      </c>
    </row>
    <row r="38" spans="2:23" x14ac:dyDescent="0.35">
      <c r="B38">
        <v>293</v>
      </c>
      <c r="C38" s="7">
        <v>3</v>
      </c>
      <c r="D38" s="12" t="s">
        <v>229</v>
      </c>
      <c r="E38" s="40">
        <v>6226.56</v>
      </c>
      <c r="F38" s="40">
        <f>INDEX('2020 Summary'!H$5:H$254,MATCH(B38,'2020 Summary'!B$5:B$254,0))</f>
        <v>6242.8000000000011</v>
      </c>
      <c r="G38" s="40">
        <f t="shared" si="2"/>
        <v>16.240000000000691</v>
      </c>
      <c r="H38" s="2">
        <v>3247941.76</v>
      </c>
      <c r="I38" s="2">
        <f>INDEX('2020 Summary'!E$5:E$254,MATCH(B38,'2020 Summary'!B$5:B$254,0))</f>
        <v>3146424.08</v>
      </c>
      <c r="J38" s="2">
        <f t="shared" si="3"/>
        <v>-101517.6799999997</v>
      </c>
      <c r="K38" s="2">
        <v>686860.16</v>
      </c>
      <c r="L38" s="2">
        <f>INDEX('2020 Summary'!F$5:F$254,MATCH(B38,'2020 Summary'!B$5:B$254,0))</f>
        <v>688610.91</v>
      </c>
      <c r="M38" s="2">
        <f t="shared" si="4"/>
        <v>1750.75</v>
      </c>
      <c r="N38" s="2">
        <f t="shared" si="1"/>
        <v>2561081.5999999996</v>
      </c>
      <c r="O38" s="34">
        <f>INDEX('2020 Summary'!G$5:G$254,MATCH(B38,'2020 Summary'!B$5:B$254,0))</f>
        <v>2457813.17</v>
      </c>
      <c r="P38" s="2">
        <f t="shared" si="5"/>
        <v>-103268.4299999997</v>
      </c>
      <c r="Q38" s="33">
        <f t="shared" si="6"/>
        <v>393.7036538091881</v>
      </c>
      <c r="R38" s="43">
        <f t="shared" si="7"/>
        <v>1182730.7639809197</v>
      </c>
      <c r="T38" s="43">
        <v>1234989.9406092172</v>
      </c>
      <c r="U38" s="2">
        <f t="shared" si="8"/>
        <v>-52259.176628297428</v>
      </c>
      <c r="V38" s="52">
        <v>-51817.611882734578</v>
      </c>
      <c r="W38" s="52">
        <f t="shared" si="9"/>
        <v>-441.56474556284957</v>
      </c>
    </row>
    <row r="39" spans="2:23" x14ac:dyDescent="0.35">
      <c r="B39">
        <v>12</v>
      </c>
      <c r="C39" s="7">
        <v>4</v>
      </c>
      <c r="D39" s="12" t="s">
        <v>230</v>
      </c>
      <c r="E39" s="40">
        <v>5177.2300000000005</v>
      </c>
      <c r="F39" s="40">
        <f>INDEX('2020 Summary'!H$5:H$254,MATCH(B39,'2020 Summary'!B$5:B$254,0))</f>
        <v>5177.2300000000005</v>
      </c>
      <c r="G39" s="40">
        <f t="shared" si="2"/>
        <v>0</v>
      </c>
      <c r="H39" s="2">
        <v>3304763.38</v>
      </c>
      <c r="I39" s="2">
        <f>INDEX('2020 Summary'!E$5:E$254,MATCH(B39,'2020 Summary'!B$5:B$254,0))</f>
        <v>3304763.38</v>
      </c>
      <c r="J39" s="2">
        <f t="shared" si="3"/>
        <v>0</v>
      </c>
      <c r="K39" s="2">
        <v>511071.68999999994</v>
      </c>
      <c r="L39" s="2">
        <f>INDEX('2020 Summary'!F$5:F$254,MATCH(B39,'2020 Summary'!B$5:B$254,0))</f>
        <v>511071.68999999994</v>
      </c>
      <c r="M39" s="2">
        <f t="shared" si="4"/>
        <v>0</v>
      </c>
      <c r="N39" s="2">
        <f t="shared" si="1"/>
        <v>2793691.69</v>
      </c>
      <c r="O39" s="34">
        <f>INDEX('2020 Summary'!G$5:G$254,MATCH(B39,'2020 Summary'!B$5:B$254,0))</f>
        <v>2793691.69</v>
      </c>
      <c r="P39" s="2">
        <f t="shared" si="5"/>
        <v>0</v>
      </c>
      <c r="Q39" s="33">
        <f t="shared" si="6"/>
        <v>539.61127668656786</v>
      </c>
      <c r="R39" s="43">
        <f t="shared" si="7"/>
        <v>1344359.7532846024</v>
      </c>
      <c r="T39" s="43">
        <v>1347157.8314074664</v>
      </c>
      <c r="U39" s="2">
        <f t="shared" si="8"/>
        <v>-2798.0781228640117</v>
      </c>
      <c r="V39" s="52">
        <v>-2296.1702580461279</v>
      </c>
      <c r="W39" s="52">
        <f t="shared" si="9"/>
        <v>-501.90786481788382</v>
      </c>
    </row>
    <row r="40" spans="2:23" x14ac:dyDescent="0.35">
      <c r="B40">
        <v>21</v>
      </c>
      <c r="C40" s="7">
        <v>4</v>
      </c>
      <c r="D40" s="12" t="s">
        <v>41</v>
      </c>
      <c r="E40" s="40">
        <v>5095.16</v>
      </c>
      <c r="F40" s="40">
        <f>INDEX('2020 Summary'!H$5:H$254,MATCH(B40,'2020 Summary'!B$5:B$254,0))</f>
        <v>5095.16</v>
      </c>
      <c r="G40" s="40">
        <f t="shared" si="2"/>
        <v>0</v>
      </c>
      <c r="H40" s="2">
        <v>3828643.24</v>
      </c>
      <c r="I40" s="2">
        <f>INDEX('2020 Summary'!E$5:E$254,MATCH(B40,'2020 Summary'!B$5:B$254,0))</f>
        <v>3828643.24</v>
      </c>
      <c r="J40" s="2">
        <f t="shared" si="3"/>
        <v>0</v>
      </c>
      <c r="K40" s="2">
        <v>353045.89</v>
      </c>
      <c r="L40" s="2">
        <f>INDEX('2020 Summary'!F$5:F$254,MATCH(B40,'2020 Summary'!B$5:B$254,0))</f>
        <v>353045.89</v>
      </c>
      <c r="M40" s="2">
        <f t="shared" si="4"/>
        <v>0</v>
      </c>
      <c r="N40" s="2">
        <f t="shared" si="1"/>
        <v>3475597.35</v>
      </c>
      <c r="O40" s="34">
        <f>INDEX('2020 Summary'!G$5:G$254,MATCH(B40,'2020 Summary'!B$5:B$254,0))</f>
        <v>3475597.35</v>
      </c>
      <c r="P40" s="2">
        <f t="shared" si="5"/>
        <v>0</v>
      </c>
      <c r="Q40" s="33">
        <f t="shared" si="6"/>
        <v>682.13703789478643</v>
      </c>
      <c r="R40" s="43">
        <f t="shared" si="7"/>
        <v>1672501.3761137752</v>
      </c>
      <c r="T40" s="43">
        <v>1675982.430570761</v>
      </c>
      <c r="U40" s="2">
        <f t="shared" si="8"/>
        <v>-3481.0544569857884</v>
      </c>
      <c r="V40" s="52">
        <v>-2856.6370772335213</v>
      </c>
      <c r="W40" s="52">
        <f t="shared" si="9"/>
        <v>-624.41737975226715</v>
      </c>
    </row>
    <row r="41" spans="2:23" x14ac:dyDescent="0.35">
      <c r="B41">
        <v>34</v>
      </c>
      <c r="C41" s="7">
        <v>4</v>
      </c>
      <c r="D41" s="12" t="s">
        <v>42</v>
      </c>
      <c r="E41" s="40">
        <v>4254.33</v>
      </c>
      <c r="F41" s="40">
        <f>INDEX('2020 Summary'!H$5:H$254,MATCH(B41,'2020 Summary'!B$5:B$254,0))</f>
        <v>4254.33</v>
      </c>
      <c r="G41" s="40">
        <f t="shared" si="2"/>
        <v>0</v>
      </c>
      <c r="H41" s="2">
        <v>2068222.35</v>
      </c>
      <c r="I41" s="2">
        <f>INDEX('2020 Summary'!E$5:E$254,MATCH(B41,'2020 Summary'!B$5:B$254,0))</f>
        <v>2068222.35</v>
      </c>
      <c r="J41" s="2">
        <f t="shared" si="3"/>
        <v>0</v>
      </c>
      <c r="K41" s="2">
        <v>351893.51</v>
      </c>
      <c r="L41" s="2">
        <f>INDEX('2020 Summary'!F$5:F$254,MATCH(B41,'2020 Summary'!B$5:B$254,0))</f>
        <v>351893.51</v>
      </c>
      <c r="M41" s="2">
        <f t="shared" si="4"/>
        <v>0</v>
      </c>
      <c r="N41" s="2">
        <f t="shared" si="1"/>
        <v>1716328.84</v>
      </c>
      <c r="O41" s="34">
        <f>INDEX('2020 Summary'!G$5:G$254,MATCH(B41,'2020 Summary'!B$5:B$254,0))</f>
        <v>1716328.84</v>
      </c>
      <c r="P41" s="2">
        <f t="shared" si="5"/>
        <v>0</v>
      </c>
      <c r="Q41" s="33">
        <f t="shared" si="6"/>
        <v>403.43105494872287</v>
      </c>
      <c r="R41" s="43">
        <f t="shared" si="7"/>
        <v>825919.13207775913</v>
      </c>
      <c r="T41" s="43">
        <v>827638.15576102189</v>
      </c>
      <c r="U41" s="2">
        <f t="shared" si="8"/>
        <v>-1719.0236832627561</v>
      </c>
      <c r="V41" s="52">
        <v>-1410.6722118053585</v>
      </c>
      <c r="W41" s="52">
        <f t="shared" si="9"/>
        <v>-308.35147145739757</v>
      </c>
    </row>
    <row r="42" spans="2:23" x14ac:dyDescent="0.35">
      <c r="B42">
        <v>87</v>
      </c>
      <c r="C42" s="7">
        <v>4</v>
      </c>
      <c r="D42" s="12" t="s">
        <v>43</v>
      </c>
      <c r="E42" s="40">
        <v>9721.4725999999991</v>
      </c>
      <c r="F42" s="40">
        <f>INDEX('2020 Summary'!H$5:H$254,MATCH(B42,'2020 Summary'!B$5:B$254,0))</f>
        <v>9721.4725999999991</v>
      </c>
      <c r="G42" s="40">
        <f t="shared" si="2"/>
        <v>0</v>
      </c>
      <c r="H42" s="2">
        <v>5110321.6500000004</v>
      </c>
      <c r="I42" s="2">
        <f>INDEX('2020 Summary'!E$5:E$254,MATCH(B42,'2020 Summary'!B$5:B$254,0))</f>
        <v>4874227.17</v>
      </c>
      <c r="J42" s="2">
        <f t="shared" si="3"/>
        <v>-236094.48000000045</v>
      </c>
      <c r="K42" s="2">
        <v>686591.92</v>
      </c>
      <c r="L42" s="2">
        <f>INDEX('2020 Summary'!F$5:F$254,MATCH(B42,'2020 Summary'!B$5:B$254,0))</f>
        <v>686569.08000000007</v>
      </c>
      <c r="M42" s="2">
        <f t="shared" si="4"/>
        <v>-22.839999999967404</v>
      </c>
      <c r="N42" s="2">
        <f t="shared" si="1"/>
        <v>4423729.7300000004</v>
      </c>
      <c r="O42" s="34">
        <f>INDEX('2020 Summary'!G$5:G$254,MATCH(B42,'2020 Summary'!B$5:B$254,0))</f>
        <v>4187658.09</v>
      </c>
      <c r="P42" s="2">
        <f t="shared" si="5"/>
        <v>-236071.6400000006</v>
      </c>
      <c r="Q42" s="33">
        <f t="shared" si="6"/>
        <v>430.76376000895175</v>
      </c>
      <c r="R42" s="43">
        <f t="shared" si="7"/>
        <v>2015154.0045969316</v>
      </c>
      <c r="T42" s="43">
        <v>2133185.3372121882</v>
      </c>
      <c r="U42" s="2">
        <f t="shared" si="8"/>
        <v>-118031.33261525654</v>
      </c>
      <c r="V42" s="52">
        <v>-117278.98813212593</v>
      </c>
      <c r="W42" s="52">
        <f t="shared" si="9"/>
        <v>-752.34448313061148</v>
      </c>
    </row>
    <row r="43" spans="2:23" x14ac:dyDescent="0.35">
      <c r="B43">
        <v>88</v>
      </c>
      <c r="C43" s="7">
        <v>4</v>
      </c>
      <c r="D43" s="12" t="s">
        <v>231</v>
      </c>
      <c r="E43" s="40">
        <v>5259.7800000000007</v>
      </c>
      <c r="F43" s="40">
        <f>INDEX('2020 Summary'!H$5:H$254,MATCH(B43,'2020 Summary'!B$5:B$254,0))</f>
        <v>5259.7800000000007</v>
      </c>
      <c r="G43" s="40">
        <f t="shared" si="2"/>
        <v>0</v>
      </c>
      <c r="H43" s="2">
        <v>3364893.65</v>
      </c>
      <c r="I43" s="2">
        <f>INDEX('2020 Summary'!E$5:E$254,MATCH(B43,'2020 Summary'!B$5:B$254,0))</f>
        <v>3364946.54</v>
      </c>
      <c r="J43" s="2">
        <f t="shared" si="3"/>
        <v>52.890000000130385</v>
      </c>
      <c r="K43" s="2">
        <v>458413.27999999997</v>
      </c>
      <c r="L43" s="2">
        <f>INDEX('2020 Summary'!F$5:F$254,MATCH(B43,'2020 Summary'!B$5:B$254,0))</f>
        <v>458413.27999999997</v>
      </c>
      <c r="M43" s="2">
        <f t="shared" si="4"/>
        <v>0</v>
      </c>
      <c r="N43" s="2">
        <f t="shared" si="1"/>
        <v>2906480.37</v>
      </c>
      <c r="O43" s="34">
        <f>INDEX('2020 Summary'!G$5:G$254,MATCH(B43,'2020 Summary'!B$5:B$254,0))</f>
        <v>2906533.2600000002</v>
      </c>
      <c r="P43" s="2">
        <f t="shared" si="5"/>
        <v>52.890000000130385</v>
      </c>
      <c r="Q43" s="33">
        <f t="shared" si="6"/>
        <v>552.59597549707405</v>
      </c>
      <c r="R43" s="43">
        <f t="shared" si="7"/>
        <v>1398660.5430777122</v>
      </c>
      <c r="T43" s="43">
        <v>1401546.1356358801</v>
      </c>
      <c r="U43" s="2">
        <f t="shared" si="8"/>
        <v>-2885.5925581678748</v>
      </c>
      <c r="V43" s="52">
        <v>-2363.4118509083055</v>
      </c>
      <c r="W43" s="52">
        <f t="shared" si="9"/>
        <v>-522.18070725956932</v>
      </c>
    </row>
    <row r="44" spans="2:23" x14ac:dyDescent="0.35">
      <c r="B44">
        <v>89</v>
      </c>
      <c r="C44" s="7">
        <v>4</v>
      </c>
      <c r="D44" s="12" t="s">
        <v>44</v>
      </c>
      <c r="E44" s="40">
        <v>5548.7800000000007</v>
      </c>
      <c r="F44" s="40">
        <f>INDEX('2020 Summary'!H$5:H$254,MATCH(B44,'2020 Summary'!B$5:B$254,0))</f>
        <v>5548.7800000000007</v>
      </c>
      <c r="G44" s="40">
        <f t="shared" si="2"/>
        <v>0</v>
      </c>
      <c r="H44" s="2">
        <v>5180269.63</v>
      </c>
      <c r="I44" s="2">
        <f>INDEX('2020 Summary'!E$5:E$254,MATCH(B44,'2020 Summary'!B$5:B$254,0))</f>
        <v>5180269.63</v>
      </c>
      <c r="J44" s="2">
        <f t="shared" si="3"/>
        <v>0</v>
      </c>
      <c r="K44" s="2">
        <v>409225.55</v>
      </c>
      <c r="L44" s="2">
        <f>INDEX('2020 Summary'!F$5:F$254,MATCH(B44,'2020 Summary'!B$5:B$254,0))</f>
        <v>409225.55</v>
      </c>
      <c r="M44" s="2">
        <f t="shared" si="4"/>
        <v>0</v>
      </c>
      <c r="N44" s="2">
        <f t="shared" si="1"/>
        <v>4771044.08</v>
      </c>
      <c r="O44" s="34">
        <f>INDEX('2020 Summary'!G$5:G$254,MATCH(B44,'2020 Summary'!B$5:B$254,0))</f>
        <v>4771044.08</v>
      </c>
      <c r="P44" s="2">
        <f t="shared" si="5"/>
        <v>0</v>
      </c>
      <c r="Q44" s="33">
        <f t="shared" si="6"/>
        <v>859.83659110651342</v>
      </c>
      <c r="R44" s="43">
        <f t="shared" si="7"/>
        <v>2295886.7169407527</v>
      </c>
      <c r="T44" s="43">
        <v>2300665.2521353317</v>
      </c>
      <c r="U44" s="2">
        <f t="shared" si="8"/>
        <v>-4778.5351945790462</v>
      </c>
      <c r="V44" s="52">
        <v>-3921.3810011809692</v>
      </c>
      <c r="W44" s="52">
        <f t="shared" si="9"/>
        <v>-857.15419339807704</v>
      </c>
    </row>
    <row r="45" spans="2:23" x14ac:dyDescent="0.35">
      <c r="B45">
        <v>143</v>
      </c>
      <c r="C45" s="7">
        <v>4</v>
      </c>
      <c r="D45" s="12" t="s">
        <v>45</v>
      </c>
      <c r="E45" s="40">
        <v>3029.9</v>
      </c>
      <c r="F45" s="40">
        <f>INDEX('2020 Summary'!H$5:H$254,MATCH(B45,'2020 Summary'!B$5:B$254,0))</f>
        <v>3029.9</v>
      </c>
      <c r="G45" s="40">
        <f t="shared" si="2"/>
        <v>0</v>
      </c>
      <c r="H45" s="2">
        <v>993236.57</v>
      </c>
      <c r="I45" s="2">
        <f>INDEX('2020 Summary'!E$5:E$254,MATCH(B45,'2020 Summary'!B$5:B$254,0))</f>
        <v>993236.57</v>
      </c>
      <c r="J45" s="2">
        <f t="shared" si="3"/>
        <v>0</v>
      </c>
      <c r="K45" s="2">
        <v>384202.12</v>
      </c>
      <c r="L45" s="2">
        <f>INDEX('2020 Summary'!F$5:F$254,MATCH(B45,'2020 Summary'!B$5:B$254,0))</f>
        <v>384202.12</v>
      </c>
      <c r="M45" s="2">
        <f t="shared" si="4"/>
        <v>0</v>
      </c>
      <c r="N45" s="2">
        <f t="shared" si="1"/>
        <v>609034.44999999995</v>
      </c>
      <c r="O45" s="34">
        <f>INDEX('2020 Summary'!G$5:G$254,MATCH(B45,'2020 Summary'!B$5:B$254,0))</f>
        <v>609034.44999999995</v>
      </c>
      <c r="P45" s="2">
        <f t="shared" si="5"/>
        <v>0</v>
      </c>
      <c r="Q45" s="33">
        <f t="shared" si="6"/>
        <v>201.0081025776428</v>
      </c>
      <c r="R45" s="43">
        <f t="shared" si="7"/>
        <v>293075.07549046096</v>
      </c>
      <c r="T45" s="43">
        <v>293685.06619799515</v>
      </c>
      <c r="U45" s="2">
        <f t="shared" si="8"/>
        <v>-609.99070753419073</v>
      </c>
      <c r="V45" s="52">
        <v>-500.57305722788442</v>
      </c>
      <c r="W45" s="52">
        <f t="shared" si="9"/>
        <v>-109.41765030630631</v>
      </c>
    </row>
    <row r="46" spans="2:23" x14ac:dyDescent="0.35">
      <c r="B46">
        <v>183</v>
      </c>
      <c r="C46" s="7">
        <v>4</v>
      </c>
      <c r="D46" s="12" t="s">
        <v>46</v>
      </c>
      <c r="E46" s="40">
        <v>11270.429999999998</v>
      </c>
      <c r="F46" s="40">
        <f>INDEX('2020 Summary'!H$5:H$254,MATCH(B46,'2020 Summary'!B$5:B$254,0))</f>
        <v>11270.429999999998</v>
      </c>
      <c r="G46" s="40">
        <f t="shared" si="2"/>
        <v>0</v>
      </c>
      <c r="H46" s="2">
        <v>7395313.79</v>
      </c>
      <c r="I46" s="2">
        <f>INDEX('2020 Summary'!E$5:E$254,MATCH(B46,'2020 Summary'!B$5:B$254,0))</f>
        <v>7395313.79</v>
      </c>
      <c r="J46" s="2">
        <f t="shared" si="3"/>
        <v>0</v>
      </c>
      <c r="K46" s="2">
        <v>335329.55999999994</v>
      </c>
      <c r="L46" s="2">
        <f>INDEX('2020 Summary'!F$5:F$254,MATCH(B46,'2020 Summary'!B$5:B$254,0))</f>
        <v>335329.55999999994</v>
      </c>
      <c r="M46" s="2">
        <f t="shared" si="4"/>
        <v>0</v>
      </c>
      <c r="N46" s="2">
        <f t="shared" si="1"/>
        <v>7059984.2300000004</v>
      </c>
      <c r="O46" s="34">
        <f>INDEX('2020 Summary'!G$5:G$254,MATCH(B46,'2020 Summary'!B$5:B$254,0))</f>
        <v>7059984.2300000004</v>
      </c>
      <c r="P46" s="2">
        <f t="shared" si="5"/>
        <v>0</v>
      </c>
      <c r="Q46" s="33">
        <f t="shared" si="6"/>
        <v>626.41658126619848</v>
      </c>
      <c r="R46" s="43">
        <f t="shared" si="7"/>
        <v>3397353.6491551739</v>
      </c>
      <c r="T46" s="43">
        <v>3404424.7184118275</v>
      </c>
      <c r="U46" s="2">
        <f t="shared" si="8"/>
        <v>-7071.0692566535436</v>
      </c>
      <c r="V46" s="52">
        <v>-5802.6896343738772</v>
      </c>
      <c r="W46" s="52">
        <f t="shared" si="9"/>
        <v>-1268.3796222796664</v>
      </c>
    </row>
    <row r="47" spans="2:23" x14ac:dyDescent="0.35">
      <c r="B47">
        <v>186</v>
      </c>
      <c r="C47" s="7">
        <v>4</v>
      </c>
      <c r="D47" s="12" t="s">
        <v>47</v>
      </c>
      <c r="E47" s="40">
        <v>10964.179999999998</v>
      </c>
      <c r="F47" s="40">
        <f>INDEX('2020 Summary'!H$5:H$254,MATCH(B47,'2020 Summary'!B$5:B$254,0))</f>
        <v>10964.179999999998</v>
      </c>
      <c r="G47" s="40">
        <f t="shared" si="2"/>
        <v>0</v>
      </c>
      <c r="H47" s="2">
        <v>8404512.5399999991</v>
      </c>
      <c r="I47" s="2">
        <f>INDEX('2020 Summary'!E$5:E$254,MATCH(B47,'2020 Summary'!B$5:B$254,0))</f>
        <v>8404512.5399999991</v>
      </c>
      <c r="J47" s="2">
        <f t="shared" si="3"/>
        <v>0</v>
      </c>
      <c r="K47" s="2">
        <v>1707314.1</v>
      </c>
      <c r="L47" s="2">
        <f>INDEX('2020 Summary'!F$5:F$254,MATCH(B47,'2020 Summary'!B$5:B$254,0))</f>
        <v>1707314.1</v>
      </c>
      <c r="M47" s="2">
        <f t="shared" si="4"/>
        <v>0</v>
      </c>
      <c r="N47" s="2">
        <f t="shared" si="1"/>
        <v>6697198.4399999995</v>
      </c>
      <c r="O47" s="34">
        <f>INDEX('2020 Summary'!G$5:G$254,MATCH(B47,'2020 Summary'!B$5:B$254,0))</f>
        <v>6697198.4399999995</v>
      </c>
      <c r="P47" s="2">
        <f t="shared" si="5"/>
        <v>0</v>
      </c>
      <c r="Q47" s="33">
        <f t="shared" si="6"/>
        <v>610.82529108423978</v>
      </c>
      <c r="R47" s="43">
        <f t="shared" si="7"/>
        <v>3222776.5414215853</v>
      </c>
      <c r="T47" s="43">
        <v>3229484.2552707978</v>
      </c>
      <c r="U47" s="2">
        <f t="shared" si="8"/>
        <v>-6707.7138492125086</v>
      </c>
      <c r="V47" s="52">
        <v>-5504.5114409741946</v>
      </c>
      <c r="W47" s="52">
        <f t="shared" si="9"/>
        <v>-1203.2024082383141</v>
      </c>
    </row>
    <row r="48" spans="2:23" x14ac:dyDescent="0.35">
      <c r="B48">
        <v>190</v>
      </c>
      <c r="C48" s="7">
        <v>4</v>
      </c>
      <c r="D48" s="12" t="s">
        <v>48</v>
      </c>
      <c r="E48" s="40">
        <v>3314.3799999999997</v>
      </c>
      <c r="F48" s="40">
        <f>INDEX('2020 Summary'!H$5:H$254,MATCH(B48,'2020 Summary'!B$5:B$254,0))</f>
        <v>3314.3799999999997</v>
      </c>
      <c r="G48" s="40">
        <f t="shared" si="2"/>
        <v>0</v>
      </c>
      <c r="H48" s="2">
        <v>2331397.15</v>
      </c>
      <c r="I48" s="2">
        <f>INDEX('2020 Summary'!E$5:E$254,MATCH(B48,'2020 Summary'!B$5:B$254,0))</f>
        <v>2331397.15</v>
      </c>
      <c r="J48" s="2">
        <f t="shared" si="3"/>
        <v>0</v>
      </c>
      <c r="K48" s="2">
        <v>324577.79000000004</v>
      </c>
      <c r="L48" s="2">
        <f>INDEX('2020 Summary'!F$5:F$254,MATCH(B48,'2020 Summary'!B$5:B$254,0))</f>
        <v>324577.79000000004</v>
      </c>
      <c r="M48" s="2">
        <f t="shared" si="4"/>
        <v>0</v>
      </c>
      <c r="N48" s="2">
        <f t="shared" si="1"/>
        <v>2006819.3599999999</v>
      </c>
      <c r="O48" s="34">
        <f>INDEX('2020 Summary'!G$5:G$254,MATCH(B48,'2020 Summary'!B$5:B$254,0))</f>
        <v>2006819.3599999999</v>
      </c>
      <c r="P48" s="2">
        <f t="shared" si="5"/>
        <v>0</v>
      </c>
      <c r="Q48" s="33">
        <f t="shared" si="6"/>
        <v>605.48861627212329</v>
      </c>
      <c r="R48" s="43">
        <f t="shared" si="7"/>
        <v>965706.84208047437</v>
      </c>
      <c r="T48" s="43">
        <v>967716.81238888588</v>
      </c>
      <c r="U48" s="2">
        <f t="shared" si="8"/>
        <v>-2009.9703084115172</v>
      </c>
      <c r="V48" s="52">
        <v>-1649.4300155587262</v>
      </c>
      <c r="W48" s="52">
        <f t="shared" si="9"/>
        <v>-360.54029285279103</v>
      </c>
    </row>
    <row r="49" spans="2:23" x14ac:dyDescent="0.35">
      <c r="B49">
        <v>324</v>
      </c>
      <c r="C49" s="7">
        <v>4</v>
      </c>
      <c r="D49" s="12" t="s">
        <v>49</v>
      </c>
      <c r="E49" s="40">
        <v>7352.2100000000009</v>
      </c>
      <c r="F49" s="40">
        <f>INDEX('2020 Summary'!H$5:H$254,MATCH(B49,'2020 Summary'!B$5:B$254,0))</f>
        <v>7352.2000000000007</v>
      </c>
      <c r="G49" s="40">
        <f t="shared" si="2"/>
        <v>-1.0000000000218279E-2</v>
      </c>
      <c r="H49" s="2">
        <v>5028899.3099999996</v>
      </c>
      <c r="I49" s="2">
        <f>INDEX('2020 Summary'!E$5:E$254,MATCH(B49,'2020 Summary'!B$5:B$254,0))</f>
        <v>5025603.96</v>
      </c>
      <c r="J49" s="2">
        <f t="shared" si="3"/>
        <v>-3295.3499999996275</v>
      </c>
      <c r="K49" s="2">
        <v>692318.7</v>
      </c>
      <c r="L49" s="2">
        <f>INDEX('2020 Summary'!F$5:F$254,MATCH(B49,'2020 Summary'!B$5:B$254,0))</f>
        <v>692318.7</v>
      </c>
      <c r="M49" s="2">
        <f t="shared" si="4"/>
        <v>0</v>
      </c>
      <c r="N49" s="2">
        <f t="shared" si="1"/>
        <v>4336580.6099999994</v>
      </c>
      <c r="O49" s="34">
        <f>INDEX('2020 Summary'!G$5:G$254,MATCH(B49,'2020 Summary'!B$5:B$254,0))</f>
        <v>4333285.26</v>
      </c>
      <c r="P49" s="2">
        <f t="shared" si="5"/>
        <v>-3295.3499999996275</v>
      </c>
      <c r="Q49" s="33">
        <f t="shared" si="6"/>
        <v>589.38620548951326</v>
      </c>
      <c r="R49" s="43">
        <f t="shared" si="7"/>
        <v>2085231.6395176034</v>
      </c>
      <c r="T49" s="43">
        <v>2091160.7931551198</v>
      </c>
      <c r="U49" s="2">
        <f t="shared" si="8"/>
        <v>-5929.1536375163123</v>
      </c>
      <c r="V49" s="52">
        <v>-5150.6461306649726</v>
      </c>
      <c r="W49" s="52">
        <f t="shared" si="9"/>
        <v>-778.50750685133971</v>
      </c>
    </row>
    <row r="50" spans="2:23" x14ac:dyDescent="0.35">
      <c r="B50">
        <v>429</v>
      </c>
      <c r="C50" s="7">
        <v>4</v>
      </c>
      <c r="D50" s="12" t="s">
        <v>232</v>
      </c>
      <c r="E50" s="40">
        <v>4010.8067999999998</v>
      </c>
      <c r="F50" s="40">
        <f>INDEX('2020 Summary'!H$5:H$254,MATCH(B50,'2020 Summary'!B$5:B$254,0))</f>
        <v>4010.8067999999998</v>
      </c>
      <c r="G50" s="40">
        <f t="shared" si="2"/>
        <v>0</v>
      </c>
      <c r="H50" s="2">
        <v>1536857.42</v>
      </c>
      <c r="I50" s="2">
        <f>INDEX('2020 Summary'!E$5:E$254,MATCH(B50,'2020 Summary'!B$5:B$254,0))</f>
        <v>1536857.42</v>
      </c>
      <c r="J50" s="2">
        <f t="shared" si="3"/>
        <v>0</v>
      </c>
      <c r="K50" s="2">
        <v>266727.62</v>
      </c>
      <c r="L50" s="2">
        <f>INDEX('2020 Summary'!F$5:F$254,MATCH(B50,'2020 Summary'!B$5:B$254,0))</f>
        <v>266727.62</v>
      </c>
      <c r="M50" s="2">
        <f t="shared" si="4"/>
        <v>0</v>
      </c>
      <c r="N50" s="2">
        <f t="shared" si="1"/>
        <v>1270129.7999999998</v>
      </c>
      <c r="O50" s="34">
        <f>INDEX('2020 Summary'!G$5:G$254,MATCH(B50,'2020 Summary'!B$5:B$254,0))</f>
        <v>1270129.7999999998</v>
      </c>
      <c r="P50" s="2">
        <f t="shared" si="5"/>
        <v>0</v>
      </c>
      <c r="Q50" s="33">
        <f t="shared" si="6"/>
        <v>316.67688406232878</v>
      </c>
      <c r="R50" s="43">
        <f t="shared" si="7"/>
        <v>611202.51410685235</v>
      </c>
      <c r="T50" s="43">
        <v>612474.63816381211</v>
      </c>
      <c r="U50" s="2">
        <f t="shared" si="8"/>
        <v>-1272.1240569597576</v>
      </c>
      <c r="V50" s="52">
        <v>-1043.9356214778963</v>
      </c>
      <c r="W50" s="52">
        <f t="shared" si="9"/>
        <v>-228.18843548186123</v>
      </c>
    </row>
    <row r="51" spans="2:23" x14ac:dyDescent="0.35">
      <c r="B51">
        <v>601</v>
      </c>
      <c r="C51" s="7">
        <v>4</v>
      </c>
      <c r="D51" s="12" t="s">
        <v>50</v>
      </c>
      <c r="E51" s="40">
        <v>5313.41</v>
      </c>
      <c r="F51" s="40">
        <f>INDEX('2020 Summary'!H$5:H$254,MATCH(B51,'2020 Summary'!B$5:B$254,0))</f>
        <v>5313.41</v>
      </c>
      <c r="G51" s="40">
        <f t="shared" si="2"/>
        <v>0</v>
      </c>
      <c r="H51" s="2">
        <v>3069965.81</v>
      </c>
      <c r="I51" s="2">
        <f>INDEX('2020 Summary'!E$5:E$254,MATCH(B51,'2020 Summary'!B$5:B$254,0))</f>
        <v>3069965.81</v>
      </c>
      <c r="J51" s="2">
        <f t="shared" si="3"/>
        <v>0</v>
      </c>
      <c r="K51" s="2">
        <v>226301.41999999998</v>
      </c>
      <c r="L51" s="2">
        <f>INDEX('2020 Summary'!F$5:F$254,MATCH(B51,'2020 Summary'!B$5:B$254,0))</f>
        <v>226301.41999999998</v>
      </c>
      <c r="M51" s="2">
        <f t="shared" si="4"/>
        <v>0</v>
      </c>
      <c r="N51" s="2">
        <f t="shared" si="1"/>
        <v>2843664.39</v>
      </c>
      <c r="O51" s="34">
        <f>INDEX('2020 Summary'!G$5:G$254,MATCH(B51,'2020 Summary'!B$5:B$254,0))</f>
        <v>2843664.39</v>
      </c>
      <c r="P51" s="2">
        <f t="shared" si="5"/>
        <v>0</v>
      </c>
      <c r="Q51" s="33">
        <f t="shared" si="6"/>
        <v>535.18632855360306</v>
      </c>
      <c r="R51" s="43">
        <f t="shared" si="7"/>
        <v>1368407.2481758392</v>
      </c>
      <c r="T51" s="43">
        <v>1371255.3774618688</v>
      </c>
      <c r="U51" s="2">
        <f t="shared" si="8"/>
        <v>-2848.1292860296089</v>
      </c>
      <c r="V51" s="52">
        <v>-2337.2434472835157</v>
      </c>
      <c r="W51" s="52">
        <f t="shared" si="9"/>
        <v>-510.88583874609321</v>
      </c>
    </row>
    <row r="52" spans="2:23" x14ac:dyDescent="0.35">
      <c r="B52">
        <v>760</v>
      </c>
      <c r="C52" s="7">
        <v>4</v>
      </c>
      <c r="D52" s="12" t="s">
        <v>233</v>
      </c>
      <c r="E52" s="40">
        <v>4818.32</v>
      </c>
      <c r="F52" s="40">
        <f>INDEX('2020 Summary'!H$5:H$254,MATCH(B52,'2020 Summary'!B$5:B$254,0))</f>
        <v>4818.32</v>
      </c>
      <c r="G52" s="40">
        <f t="shared" si="2"/>
        <v>0</v>
      </c>
      <c r="H52" s="2">
        <v>1680570.65</v>
      </c>
      <c r="I52" s="2">
        <f>INDEX('2020 Summary'!E$5:E$254,MATCH(B52,'2020 Summary'!B$5:B$254,0))</f>
        <v>1680570.65</v>
      </c>
      <c r="J52" s="2">
        <f t="shared" si="3"/>
        <v>0</v>
      </c>
      <c r="K52" s="2">
        <v>569902.49</v>
      </c>
      <c r="L52" s="2">
        <f>INDEX('2020 Summary'!F$5:F$254,MATCH(B52,'2020 Summary'!B$5:B$254,0))</f>
        <v>569902.49</v>
      </c>
      <c r="M52" s="2">
        <f t="shared" si="4"/>
        <v>0</v>
      </c>
      <c r="N52" s="2">
        <f t="shared" si="1"/>
        <v>1110668.1599999999</v>
      </c>
      <c r="O52" s="34">
        <f>INDEX('2020 Summary'!G$5:G$254,MATCH(B52,'2020 Summary'!B$5:B$254,0))</f>
        <v>1110668.1599999999</v>
      </c>
      <c r="P52" s="2">
        <f t="shared" si="5"/>
        <v>0</v>
      </c>
      <c r="Q52" s="33">
        <f t="shared" si="6"/>
        <v>230.50942237128294</v>
      </c>
      <c r="R52" s="43">
        <f t="shared" si="7"/>
        <v>534467.55735550157</v>
      </c>
      <c r="T52" s="43">
        <v>535579.96939845604</v>
      </c>
      <c r="U52" s="2">
        <f t="shared" si="8"/>
        <v>-1112.412042954471</v>
      </c>
      <c r="V52" s="52">
        <v>-912.87209847802296</v>
      </c>
      <c r="W52" s="52">
        <f t="shared" si="9"/>
        <v>-199.539944476448</v>
      </c>
    </row>
    <row r="53" spans="2:23" x14ac:dyDescent="0.35">
      <c r="B53">
        <v>878</v>
      </c>
      <c r="C53" s="7">
        <v>4</v>
      </c>
      <c r="D53" s="12" t="s">
        <v>51</v>
      </c>
      <c r="E53" s="40">
        <v>7068.77</v>
      </c>
      <c r="F53" s="40">
        <f>INDEX('2020 Summary'!H$5:H$254,MATCH(B53,'2020 Summary'!B$5:B$254,0))</f>
        <v>7068.77</v>
      </c>
      <c r="G53" s="40">
        <f t="shared" si="2"/>
        <v>0</v>
      </c>
      <c r="H53" s="2">
        <v>3786822.12</v>
      </c>
      <c r="I53" s="2">
        <f>INDEX('2020 Summary'!E$5:E$254,MATCH(B53,'2020 Summary'!B$5:B$254,0))</f>
        <v>3790176.64</v>
      </c>
      <c r="J53" s="2">
        <f t="shared" si="3"/>
        <v>3354.5200000000186</v>
      </c>
      <c r="K53" s="2">
        <v>556703.94000000006</v>
      </c>
      <c r="L53" s="2">
        <f>INDEX('2020 Summary'!F$5:F$254,MATCH(B53,'2020 Summary'!B$5:B$254,0))</f>
        <v>556703.94000000006</v>
      </c>
      <c r="M53" s="2">
        <f t="shared" si="4"/>
        <v>0</v>
      </c>
      <c r="N53" s="2">
        <f t="shared" si="1"/>
        <v>3230118.18</v>
      </c>
      <c r="O53" s="34">
        <f>INDEX('2020 Summary'!G$5:G$254,MATCH(B53,'2020 Summary'!B$5:B$254,0))</f>
        <v>3233472.7</v>
      </c>
      <c r="P53" s="2">
        <f t="shared" si="5"/>
        <v>3354.5200000000186</v>
      </c>
      <c r="Q53" s="33">
        <f t="shared" si="6"/>
        <v>457.43074113318158</v>
      </c>
      <c r="R53" s="43">
        <f t="shared" si="7"/>
        <v>1555987.934096084</v>
      </c>
      <c r="T53" s="43">
        <v>1557608.886526284</v>
      </c>
      <c r="U53" s="2">
        <f t="shared" si="8"/>
        <v>-1620.9524302000646</v>
      </c>
      <c r="V53" s="52">
        <v>-1480.3063445361331</v>
      </c>
      <c r="W53" s="52">
        <f t="shared" si="9"/>
        <v>-140.64608566393144</v>
      </c>
    </row>
    <row r="54" spans="2:23" x14ac:dyDescent="0.35">
      <c r="B54">
        <v>8</v>
      </c>
      <c r="C54" s="7">
        <v>5</v>
      </c>
      <c r="D54" s="12" t="s">
        <v>52</v>
      </c>
      <c r="E54" s="40">
        <v>1849.95</v>
      </c>
      <c r="F54" s="40">
        <f>INDEX('2020 Summary'!H$5:H$254,MATCH(B54,'2020 Summary'!B$5:B$254,0))</f>
        <v>1849.95</v>
      </c>
      <c r="G54" s="40">
        <f t="shared" si="2"/>
        <v>0</v>
      </c>
      <c r="H54" s="2">
        <v>990849.07</v>
      </c>
      <c r="I54" s="2">
        <f>INDEX('2020 Summary'!E$5:E$254,MATCH(B54,'2020 Summary'!B$5:B$254,0))</f>
        <v>990849.07</v>
      </c>
      <c r="J54" s="2">
        <f t="shared" si="3"/>
        <v>0</v>
      </c>
      <c r="K54" s="2">
        <v>161882.22</v>
      </c>
      <c r="L54" s="2">
        <f>INDEX('2020 Summary'!F$5:F$254,MATCH(B54,'2020 Summary'!B$5:B$254,0))</f>
        <v>161882.22</v>
      </c>
      <c r="M54" s="2">
        <f t="shared" si="4"/>
        <v>0</v>
      </c>
      <c r="N54" s="2">
        <f t="shared" si="1"/>
        <v>828966.85</v>
      </c>
      <c r="O54" s="34">
        <f>INDEX('2020 Summary'!G$5:G$254,MATCH(B54,'2020 Summary'!B$5:B$254,0))</f>
        <v>828966.85</v>
      </c>
      <c r="P54" s="2">
        <f t="shared" si="5"/>
        <v>0</v>
      </c>
      <c r="Q54" s="33">
        <f t="shared" si="6"/>
        <v>448.10230006216381</v>
      </c>
      <c r="R54" s="43">
        <f t="shared" si="7"/>
        <v>398909.32629975141</v>
      </c>
      <c r="T54" s="43">
        <v>399739.59472767677</v>
      </c>
      <c r="U54" s="2">
        <f t="shared" si="8"/>
        <v>-830.26842792535899</v>
      </c>
      <c r="V54" s="52">
        <v>-681.33825671940576</v>
      </c>
      <c r="W54" s="52">
        <f t="shared" si="9"/>
        <v>-148.93017120595323</v>
      </c>
    </row>
    <row r="55" spans="2:23" x14ac:dyDescent="0.35">
      <c r="B55">
        <v>41</v>
      </c>
      <c r="C55" s="7">
        <v>5</v>
      </c>
      <c r="D55" s="12" t="s">
        <v>234</v>
      </c>
      <c r="E55" s="40">
        <v>1560.5800000000002</v>
      </c>
      <c r="F55" s="40">
        <f>INDEX('2020 Summary'!H$5:H$254,MATCH(B55,'2020 Summary'!B$5:B$254,0))</f>
        <v>1560.5800000000002</v>
      </c>
      <c r="G55" s="40">
        <f t="shared" si="2"/>
        <v>0</v>
      </c>
      <c r="H55" s="2">
        <v>586044.27</v>
      </c>
      <c r="I55" s="2">
        <f>INDEX('2020 Summary'!E$5:E$254,MATCH(B55,'2020 Summary'!B$5:B$254,0))</f>
        <v>586044.27</v>
      </c>
      <c r="J55" s="2">
        <f t="shared" si="3"/>
        <v>0</v>
      </c>
      <c r="K55" s="2">
        <v>142187.35999999999</v>
      </c>
      <c r="L55" s="2">
        <f>INDEX('2020 Summary'!F$5:F$254,MATCH(B55,'2020 Summary'!B$5:B$254,0))</f>
        <v>142187.35999999999</v>
      </c>
      <c r="M55" s="2">
        <f t="shared" si="4"/>
        <v>0</v>
      </c>
      <c r="N55" s="2">
        <f t="shared" si="1"/>
        <v>443856.91000000003</v>
      </c>
      <c r="O55" s="34">
        <f>INDEX('2020 Summary'!G$5:G$254,MATCH(B55,'2020 Summary'!B$5:B$254,0))</f>
        <v>443856.91000000003</v>
      </c>
      <c r="P55" s="2">
        <f t="shared" si="5"/>
        <v>0</v>
      </c>
      <c r="Q55" s="33">
        <f t="shared" si="6"/>
        <v>284.41791513411681</v>
      </c>
      <c r="R55" s="43">
        <f t="shared" si="7"/>
        <v>213589.55541055644</v>
      </c>
      <c r="T55" s="43">
        <v>214034.10922943291</v>
      </c>
      <c r="U55" s="2">
        <f t="shared" si="8"/>
        <v>-444.55381887647673</v>
      </c>
      <c r="V55" s="52">
        <v>-364.81156428903341</v>
      </c>
      <c r="W55" s="52">
        <f t="shared" si="9"/>
        <v>-79.742254587443313</v>
      </c>
    </row>
    <row r="56" spans="2:23" x14ac:dyDescent="0.35">
      <c r="B56">
        <v>56</v>
      </c>
      <c r="C56" s="7">
        <v>5</v>
      </c>
      <c r="D56" s="12" t="s">
        <v>235</v>
      </c>
      <c r="E56" s="40">
        <v>2676.27</v>
      </c>
      <c r="F56" s="40">
        <f>INDEX('2020 Summary'!H$5:H$254,MATCH(B56,'2020 Summary'!B$5:B$254,0))</f>
        <v>2676.27</v>
      </c>
      <c r="G56" s="40">
        <f t="shared" si="2"/>
        <v>0</v>
      </c>
      <c r="H56" s="2">
        <v>804295.63</v>
      </c>
      <c r="I56" s="2">
        <f>INDEX('2020 Summary'!E$5:E$254,MATCH(B56,'2020 Summary'!B$5:B$254,0))</f>
        <v>804295.63</v>
      </c>
      <c r="J56" s="2">
        <f t="shared" si="3"/>
        <v>0</v>
      </c>
      <c r="K56" s="2">
        <v>2794.04</v>
      </c>
      <c r="L56" s="2">
        <f>INDEX('2020 Summary'!F$5:F$254,MATCH(B56,'2020 Summary'!B$5:B$254,0))</f>
        <v>2794.04</v>
      </c>
      <c r="M56" s="2">
        <f t="shared" si="4"/>
        <v>0</v>
      </c>
      <c r="N56" s="2">
        <f t="shared" si="1"/>
        <v>801501.59</v>
      </c>
      <c r="O56" s="34">
        <f>INDEX('2020 Summary'!G$5:G$254,MATCH(B56,'2020 Summary'!B$5:B$254,0))</f>
        <v>801501.59</v>
      </c>
      <c r="P56" s="2">
        <f t="shared" si="5"/>
        <v>0</v>
      </c>
      <c r="Q56" s="33">
        <f t="shared" si="6"/>
        <v>299.48457741558212</v>
      </c>
      <c r="R56" s="43">
        <f t="shared" si="7"/>
        <v>385692.69602889376</v>
      </c>
      <c r="T56" s="43">
        <v>386495.4560730487</v>
      </c>
      <c r="U56" s="2">
        <f t="shared" si="8"/>
        <v>-802.7600441549439</v>
      </c>
      <c r="V56" s="52">
        <v>-658.76421486388426</v>
      </c>
      <c r="W56" s="52">
        <f t="shared" si="9"/>
        <v>-143.99582929105964</v>
      </c>
    </row>
    <row r="57" spans="2:23" x14ac:dyDescent="0.35">
      <c r="B57">
        <v>67</v>
      </c>
      <c r="C57" s="7">
        <v>5</v>
      </c>
      <c r="D57" s="12" t="s">
        <v>53</v>
      </c>
      <c r="E57" s="40">
        <v>1321.6502663569984</v>
      </c>
      <c r="F57" s="40">
        <f>INDEX('2020 Summary'!H$5:H$254,MATCH(B57,'2020 Summary'!B$5:B$254,0))</f>
        <v>1321.6502663569984</v>
      </c>
      <c r="G57" s="40">
        <f t="shared" si="2"/>
        <v>0</v>
      </c>
      <c r="H57" s="2">
        <v>218562.59</v>
      </c>
      <c r="I57" s="2">
        <f>INDEX('2020 Summary'!E$5:E$254,MATCH(B57,'2020 Summary'!B$5:B$254,0))</f>
        <v>218562.59</v>
      </c>
      <c r="J57" s="2">
        <f t="shared" si="3"/>
        <v>0</v>
      </c>
      <c r="K57" s="2">
        <v>0</v>
      </c>
      <c r="L57" s="2">
        <f>INDEX('2020 Summary'!F$5:F$254,MATCH(B57,'2020 Summary'!B$5:B$254,0))</f>
        <v>0</v>
      </c>
      <c r="M57" s="2">
        <f t="shared" si="4"/>
        <v>0</v>
      </c>
      <c r="N57" s="2">
        <f t="shared" si="1"/>
        <v>218562.59</v>
      </c>
      <c r="O57" s="34">
        <f>INDEX('2020 Summary'!G$5:G$254,MATCH(B57,'2020 Summary'!B$5:B$254,0))</f>
        <v>218562.59</v>
      </c>
      <c r="P57" s="2">
        <f t="shared" si="5"/>
        <v>0</v>
      </c>
      <c r="Q57" s="33">
        <f t="shared" si="6"/>
        <v>165.37097261172332</v>
      </c>
      <c r="R57" s="43">
        <f t="shared" si="7"/>
        <v>105175.08092299323</v>
      </c>
      <c r="T57" s="43">
        <v>105393.98668261751</v>
      </c>
      <c r="U57" s="2">
        <f t="shared" si="8"/>
        <v>-218.90575962427829</v>
      </c>
      <c r="V57" s="52">
        <v>-179.63933546279441</v>
      </c>
      <c r="W57" s="52">
        <f t="shared" si="9"/>
        <v>-39.266424161483883</v>
      </c>
    </row>
    <row r="58" spans="2:23" x14ac:dyDescent="0.35">
      <c r="B58">
        <v>157</v>
      </c>
      <c r="C58" s="7">
        <v>5</v>
      </c>
      <c r="D58" s="12" t="s">
        <v>54</v>
      </c>
      <c r="E58" s="40">
        <v>376.20256066807764</v>
      </c>
      <c r="F58" s="40">
        <f>INDEX('2020 Summary'!H$5:H$254,MATCH(B58,'2020 Summary'!B$5:B$254,0))</f>
        <v>376.20256066807764</v>
      </c>
      <c r="G58" s="40">
        <f t="shared" si="2"/>
        <v>0</v>
      </c>
      <c r="H58" s="2">
        <v>150227.32999999999</v>
      </c>
      <c r="I58" s="2">
        <f>INDEX('2020 Summary'!E$5:E$254,MATCH(B58,'2020 Summary'!B$5:B$254,0))</f>
        <v>150227.32999999999</v>
      </c>
      <c r="J58" s="2">
        <f t="shared" si="3"/>
        <v>0</v>
      </c>
      <c r="K58" s="2">
        <v>140</v>
      </c>
      <c r="L58" s="2">
        <f>INDEX('2020 Summary'!F$5:F$254,MATCH(B58,'2020 Summary'!B$5:B$254,0))</f>
        <v>140</v>
      </c>
      <c r="M58" s="2">
        <f t="shared" si="4"/>
        <v>0</v>
      </c>
      <c r="N58" s="2">
        <f t="shared" si="1"/>
        <v>150087.32999999999</v>
      </c>
      <c r="O58" s="34">
        <f>INDEX('2020 Summary'!G$5:G$254,MATCH(B58,'2020 Summary'!B$5:B$254,0))</f>
        <v>150087.32999999999</v>
      </c>
      <c r="P58" s="2">
        <f t="shared" si="5"/>
        <v>0</v>
      </c>
      <c r="Q58" s="33">
        <f t="shared" si="6"/>
        <v>398.95350455209041</v>
      </c>
      <c r="R58" s="43">
        <f t="shared" si="7"/>
        <v>72223.920288764828</v>
      </c>
      <c r="T58" s="43">
        <v>72374.243273972999</v>
      </c>
      <c r="U58" s="2">
        <f t="shared" si="8"/>
        <v>-150.3229852081713</v>
      </c>
      <c r="V58" s="52">
        <v>-123.35865997280052</v>
      </c>
      <c r="W58" s="52">
        <f t="shared" si="9"/>
        <v>-26.964325235370779</v>
      </c>
    </row>
    <row r="59" spans="2:23" x14ac:dyDescent="0.35">
      <c r="B59">
        <v>214</v>
      </c>
      <c r="C59" s="7">
        <v>5</v>
      </c>
      <c r="D59" s="12" t="s">
        <v>55</v>
      </c>
      <c r="E59" s="40">
        <v>3243.7900000000009</v>
      </c>
      <c r="F59" s="40">
        <f>INDEX('2020 Summary'!H$5:H$254,MATCH(B59,'2020 Summary'!B$5:B$254,0))</f>
        <v>3243.7900000000009</v>
      </c>
      <c r="G59" s="40">
        <f t="shared" si="2"/>
        <v>0</v>
      </c>
      <c r="H59" s="2">
        <v>2047370.02</v>
      </c>
      <c r="I59" s="2">
        <f>INDEX('2020 Summary'!E$5:E$254,MATCH(B59,'2020 Summary'!B$5:B$254,0))</f>
        <v>2047370.02</v>
      </c>
      <c r="J59" s="2">
        <f t="shared" si="3"/>
        <v>0</v>
      </c>
      <c r="K59" s="2">
        <v>758449.07</v>
      </c>
      <c r="L59" s="2">
        <f>INDEX('2020 Summary'!F$5:F$254,MATCH(B59,'2020 Summary'!B$5:B$254,0))</f>
        <v>758449.07</v>
      </c>
      <c r="M59" s="2">
        <f t="shared" si="4"/>
        <v>0</v>
      </c>
      <c r="N59" s="2">
        <f t="shared" si="1"/>
        <v>1288920.9500000002</v>
      </c>
      <c r="O59" s="34">
        <f>INDEX('2020 Summary'!G$5:G$254,MATCH(B59,'2020 Summary'!B$5:B$254,0))</f>
        <v>1288920.9500000002</v>
      </c>
      <c r="P59" s="2">
        <f t="shared" si="5"/>
        <v>0</v>
      </c>
      <c r="Q59" s="33">
        <f t="shared" si="6"/>
        <v>397.35030627753332</v>
      </c>
      <c r="R59" s="43">
        <f t="shared" si="7"/>
        <v>620245.05300560046</v>
      </c>
      <c r="T59" s="43">
        <v>621535.99771693198</v>
      </c>
      <c r="U59" s="2">
        <f t="shared" si="8"/>
        <v>-1290.9447113315109</v>
      </c>
      <c r="V59" s="52">
        <v>-1059.3803034730954</v>
      </c>
      <c r="W59" s="52">
        <f t="shared" si="9"/>
        <v>-231.56440785841551</v>
      </c>
    </row>
    <row r="60" spans="2:23" x14ac:dyDescent="0.35">
      <c r="B60">
        <v>223</v>
      </c>
      <c r="C60" s="7">
        <v>5</v>
      </c>
      <c r="D60" s="12" t="s">
        <v>236</v>
      </c>
      <c r="E60" s="40">
        <v>302.15999999999997</v>
      </c>
      <c r="F60" s="40">
        <f>INDEX('2020 Summary'!H$5:H$254,MATCH(B60,'2020 Summary'!B$5:B$254,0))</f>
        <v>302.15999999999997</v>
      </c>
      <c r="G60" s="40">
        <f t="shared" si="2"/>
        <v>0</v>
      </c>
      <c r="H60" s="2">
        <v>257160.23</v>
      </c>
      <c r="I60" s="2">
        <f>INDEX('2020 Summary'!E$5:E$254,MATCH(B60,'2020 Summary'!B$5:B$254,0))</f>
        <v>257160.23</v>
      </c>
      <c r="J60" s="2">
        <f t="shared" si="3"/>
        <v>0</v>
      </c>
      <c r="K60" s="2">
        <v>239.17</v>
      </c>
      <c r="L60" s="2">
        <f>INDEX('2020 Summary'!F$5:F$254,MATCH(B60,'2020 Summary'!B$5:B$254,0))</f>
        <v>239.17</v>
      </c>
      <c r="M60" s="2">
        <f t="shared" si="4"/>
        <v>0</v>
      </c>
      <c r="N60" s="2">
        <f t="shared" si="1"/>
        <v>256921.06</v>
      </c>
      <c r="O60" s="34">
        <f>INDEX('2020 Summary'!G$5:G$254,MATCH(B60,'2020 Summary'!B$5:B$254,0))</f>
        <v>256921.06</v>
      </c>
      <c r="P60" s="2">
        <f t="shared" si="5"/>
        <v>0</v>
      </c>
      <c r="Q60" s="33">
        <f t="shared" si="6"/>
        <v>850.28150648662972</v>
      </c>
      <c r="R60" s="43">
        <f t="shared" si="7"/>
        <v>123633.66153522064</v>
      </c>
      <c r="T60" s="43">
        <v>123890.98599226873</v>
      </c>
      <c r="U60" s="2">
        <f t="shared" si="8"/>
        <v>-257.32445704808924</v>
      </c>
      <c r="V60" s="52">
        <v>-211.16664331620268</v>
      </c>
      <c r="W60" s="52">
        <f t="shared" si="9"/>
        <v>-46.157813731886563</v>
      </c>
    </row>
    <row r="61" spans="2:23" x14ac:dyDescent="0.35">
      <c r="B61">
        <v>224</v>
      </c>
      <c r="C61" s="7">
        <v>5</v>
      </c>
      <c r="D61" s="12" t="s">
        <v>56</v>
      </c>
      <c r="E61" s="40">
        <v>175.72469366475895</v>
      </c>
      <c r="F61" s="40">
        <f>INDEX('2020 Summary'!H$5:H$254,MATCH(B61,'2020 Summary'!B$5:B$254,0))</f>
        <v>175.72469366475895</v>
      </c>
      <c r="G61" s="40">
        <f t="shared" si="2"/>
        <v>0</v>
      </c>
      <c r="H61" s="2">
        <v>90520.65</v>
      </c>
      <c r="I61" s="2">
        <f>INDEX('2020 Summary'!E$5:E$254,MATCH(B61,'2020 Summary'!B$5:B$254,0))</f>
        <v>90520.65</v>
      </c>
      <c r="J61" s="2">
        <f t="shared" si="3"/>
        <v>0</v>
      </c>
      <c r="K61" s="2">
        <v>255</v>
      </c>
      <c r="L61" s="2">
        <f>INDEX('2020 Summary'!F$5:F$254,MATCH(B61,'2020 Summary'!B$5:B$254,0))</f>
        <v>255</v>
      </c>
      <c r="M61" s="2">
        <f t="shared" si="4"/>
        <v>0</v>
      </c>
      <c r="N61" s="2">
        <f t="shared" si="1"/>
        <v>90265.65</v>
      </c>
      <c r="O61" s="34">
        <f>INDEX('2020 Summary'!G$5:G$254,MATCH(B61,'2020 Summary'!B$5:B$254,0))</f>
        <v>90265.65</v>
      </c>
      <c r="P61" s="2">
        <f t="shared" si="5"/>
        <v>0</v>
      </c>
      <c r="Q61" s="33">
        <f t="shared" si="6"/>
        <v>513.67652500908866</v>
      </c>
      <c r="R61" s="43">
        <f t="shared" si="7"/>
        <v>43436.971731148427</v>
      </c>
      <c r="T61" s="43">
        <v>43527.379109104688</v>
      </c>
      <c r="U61" s="2">
        <f t="shared" si="8"/>
        <v>-90.407377956260461</v>
      </c>
      <c r="V61" s="52">
        <v>-74.190470478577481</v>
      </c>
      <c r="W61" s="52">
        <f t="shared" si="9"/>
        <v>-16.21690747768298</v>
      </c>
    </row>
    <row r="62" spans="2:23" x14ac:dyDescent="0.35">
      <c r="B62">
        <v>233</v>
      </c>
      <c r="C62" s="7">
        <v>5</v>
      </c>
      <c r="D62" s="12" t="s">
        <v>237</v>
      </c>
      <c r="E62" s="40">
        <v>2307.9799999999996</v>
      </c>
      <c r="F62" s="40">
        <f>INDEX('2020 Summary'!H$5:H$254,MATCH(B62,'2020 Summary'!B$5:B$254,0))</f>
        <v>2307.9799999999996</v>
      </c>
      <c r="G62" s="40">
        <f t="shared" si="2"/>
        <v>0</v>
      </c>
      <c r="H62" s="2">
        <v>792036.92</v>
      </c>
      <c r="I62" s="2">
        <f>INDEX('2020 Summary'!E$5:E$254,MATCH(B62,'2020 Summary'!B$5:B$254,0))</f>
        <v>792036.92</v>
      </c>
      <c r="J62" s="2">
        <f t="shared" si="3"/>
        <v>0</v>
      </c>
      <c r="K62" s="2">
        <v>177381.26</v>
      </c>
      <c r="L62" s="2">
        <f>INDEX('2020 Summary'!F$5:F$254,MATCH(B62,'2020 Summary'!B$5:B$254,0))</f>
        <v>177381.26</v>
      </c>
      <c r="M62" s="2">
        <f t="shared" si="4"/>
        <v>0</v>
      </c>
      <c r="N62" s="2">
        <f t="shared" si="1"/>
        <v>614655.66</v>
      </c>
      <c r="O62" s="34">
        <f>INDEX('2020 Summary'!G$5:G$254,MATCH(B62,'2020 Summary'!B$5:B$254,0))</f>
        <v>614655.66</v>
      </c>
      <c r="P62" s="2">
        <f t="shared" si="5"/>
        <v>0</v>
      </c>
      <c r="Q62" s="33">
        <f t="shared" si="6"/>
        <v>266.31758507439412</v>
      </c>
      <c r="R62" s="43">
        <f t="shared" si="7"/>
        <v>295780.0727941402</v>
      </c>
      <c r="T62" s="43">
        <v>296395.69353765197</v>
      </c>
      <c r="U62" s="2">
        <f t="shared" si="8"/>
        <v>-615.62074351176852</v>
      </c>
      <c r="V62" s="52">
        <v>-505.1932002674439</v>
      </c>
      <c r="W62" s="52">
        <f t="shared" si="9"/>
        <v>-110.42754324432462</v>
      </c>
    </row>
    <row r="63" spans="2:23" x14ac:dyDescent="0.35">
      <c r="B63">
        <v>272</v>
      </c>
      <c r="C63" s="7">
        <v>5</v>
      </c>
      <c r="D63" s="12" t="s">
        <v>57</v>
      </c>
      <c r="E63" s="40">
        <v>341.829327199609</v>
      </c>
      <c r="F63" s="40">
        <f>INDEX('2020 Summary'!H$5:H$254,MATCH(B63,'2020 Summary'!B$5:B$254,0))</f>
        <v>341.829327199609</v>
      </c>
      <c r="G63" s="40">
        <f t="shared" si="2"/>
        <v>0</v>
      </c>
      <c r="H63" s="2">
        <v>107113.39</v>
      </c>
      <c r="I63" s="2">
        <f>INDEX('2020 Summary'!E$5:E$254,MATCH(B63,'2020 Summary'!B$5:B$254,0))</f>
        <v>107113.39</v>
      </c>
      <c r="J63" s="2">
        <f t="shared" si="3"/>
        <v>0</v>
      </c>
      <c r="K63" s="2">
        <v>0</v>
      </c>
      <c r="L63" s="2">
        <f>INDEX('2020 Summary'!F$5:F$254,MATCH(B63,'2020 Summary'!B$5:B$254,0))</f>
        <v>0</v>
      </c>
      <c r="M63" s="2">
        <f t="shared" si="4"/>
        <v>0</v>
      </c>
      <c r="N63" s="2">
        <f t="shared" si="1"/>
        <v>107113.39</v>
      </c>
      <c r="O63" s="34">
        <f>INDEX('2020 Summary'!G$5:G$254,MATCH(B63,'2020 Summary'!B$5:B$254,0))</f>
        <v>107113.39</v>
      </c>
      <c r="P63" s="2">
        <f t="shared" si="5"/>
        <v>0</v>
      </c>
      <c r="Q63" s="33">
        <f t="shared" si="6"/>
        <v>313.35342370273526</v>
      </c>
      <c r="R63" s="43">
        <f t="shared" si="7"/>
        <v>51544.317173337549</v>
      </c>
      <c r="T63" s="43">
        <v>51651.598744277399</v>
      </c>
      <c r="U63" s="2">
        <f t="shared" si="8"/>
        <v>-107.28157093984919</v>
      </c>
      <c r="V63" s="52">
        <v>-88.037839406853891</v>
      </c>
      <c r="W63" s="52">
        <f t="shared" si="9"/>
        <v>-19.243731532995298</v>
      </c>
    </row>
    <row r="64" spans="2:23" x14ac:dyDescent="0.35">
      <c r="B64">
        <v>427</v>
      </c>
      <c r="C64" s="7">
        <v>5</v>
      </c>
      <c r="D64" s="12" t="s">
        <v>238</v>
      </c>
      <c r="E64" s="40">
        <v>437.07000000000005</v>
      </c>
      <c r="F64" s="40">
        <f>INDEX('2020 Summary'!H$5:H$254,MATCH(B64,'2020 Summary'!B$5:B$254,0))</f>
        <v>437.07000000000005</v>
      </c>
      <c r="G64" s="40">
        <f t="shared" si="2"/>
        <v>0</v>
      </c>
      <c r="H64" s="2">
        <v>238025.89</v>
      </c>
      <c r="I64" s="2">
        <f>INDEX('2020 Summary'!E$5:E$254,MATCH(B64,'2020 Summary'!B$5:B$254,0))</f>
        <v>240339.98</v>
      </c>
      <c r="J64" s="2">
        <f t="shared" si="3"/>
        <v>2314.0899999999965</v>
      </c>
      <c r="K64" s="2">
        <v>34068.35</v>
      </c>
      <c r="L64" s="2">
        <f>INDEX('2020 Summary'!F$5:F$254,MATCH(B64,'2020 Summary'!B$5:B$254,0))</f>
        <v>34068.35</v>
      </c>
      <c r="M64" s="2">
        <f t="shared" si="4"/>
        <v>0</v>
      </c>
      <c r="N64" s="2">
        <f t="shared" si="1"/>
        <v>203957.54</v>
      </c>
      <c r="O64" s="34">
        <f>INDEX('2020 Summary'!G$5:G$254,MATCH(B64,'2020 Summary'!B$5:B$254,0))</f>
        <v>206271.63</v>
      </c>
      <c r="P64" s="2">
        <f t="shared" si="5"/>
        <v>2314.0899999999965</v>
      </c>
      <c r="Q64" s="33">
        <f t="shared" si="6"/>
        <v>471.94186285949615</v>
      </c>
      <c r="R64" s="43">
        <f t="shared" si="7"/>
        <v>99260.515614166725</v>
      </c>
      <c r="T64" s="43">
        <v>98351.224034174506</v>
      </c>
      <c r="U64" s="2">
        <f t="shared" si="8"/>
        <v>909.29157999221934</v>
      </c>
      <c r="V64" s="52">
        <v>946.34984012749919</v>
      </c>
      <c r="W64" s="52">
        <f t="shared" si="9"/>
        <v>-37.058260135279852</v>
      </c>
    </row>
    <row r="65" spans="2:23" x14ac:dyDescent="0.35">
      <c r="B65">
        <v>524</v>
      </c>
      <c r="C65" s="7">
        <v>5</v>
      </c>
      <c r="D65" s="12" t="s">
        <v>239</v>
      </c>
      <c r="E65" s="40">
        <v>516.25917988933952</v>
      </c>
      <c r="F65" s="40">
        <f>INDEX('2020 Summary'!H$5:H$254,MATCH(B65,'2020 Summary'!B$5:B$254,0))</f>
        <v>516.25917988933952</v>
      </c>
      <c r="G65" s="40">
        <f t="shared" si="2"/>
        <v>0</v>
      </c>
      <c r="H65" s="2">
        <v>359695.52</v>
      </c>
      <c r="I65" s="2">
        <f>INDEX('2020 Summary'!E$5:E$254,MATCH(B65,'2020 Summary'!B$5:B$254,0))</f>
        <v>359695.52</v>
      </c>
      <c r="J65" s="2">
        <f t="shared" si="3"/>
        <v>0</v>
      </c>
      <c r="K65" s="2">
        <v>30004.35</v>
      </c>
      <c r="L65" s="2">
        <f>INDEX('2020 Summary'!F$5:F$254,MATCH(B65,'2020 Summary'!B$5:B$254,0))</f>
        <v>30004.35</v>
      </c>
      <c r="M65" s="2">
        <f t="shared" si="4"/>
        <v>0</v>
      </c>
      <c r="N65" s="2">
        <f t="shared" si="1"/>
        <v>329691.17000000004</v>
      </c>
      <c r="O65" s="34">
        <f>INDEX('2020 Summary'!G$5:G$254,MATCH(B65,'2020 Summary'!B$5:B$254,0))</f>
        <v>329691.17000000004</v>
      </c>
      <c r="P65" s="2">
        <f t="shared" si="5"/>
        <v>0</v>
      </c>
      <c r="Q65" s="33">
        <f t="shared" si="6"/>
        <v>638.61560790196415</v>
      </c>
      <c r="R65" s="43">
        <f t="shared" si="7"/>
        <v>158651.55827603582</v>
      </c>
      <c r="T65" s="43">
        <v>158981.76710093245</v>
      </c>
      <c r="U65" s="2">
        <f t="shared" si="8"/>
        <v>-330.208824896632</v>
      </c>
      <c r="V65" s="52">
        <v>-270.97730991724529</v>
      </c>
      <c r="W65" s="52">
        <f t="shared" si="9"/>
        <v>-59.231514979386702</v>
      </c>
    </row>
    <row r="66" spans="2:23" x14ac:dyDescent="0.35">
      <c r="B66">
        <v>565</v>
      </c>
      <c r="C66" s="7">
        <v>5</v>
      </c>
      <c r="D66" s="12" t="s">
        <v>240</v>
      </c>
      <c r="E66" s="40">
        <v>489.79749687617544</v>
      </c>
      <c r="F66" s="40">
        <f>INDEX('2020 Summary'!H$5:H$254,MATCH(B66,'2020 Summary'!B$5:B$254,0))</f>
        <v>489.79749687617544</v>
      </c>
      <c r="G66" s="40">
        <f t="shared" si="2"/>
        <v>0</v>
      </c>
      <c r="H66" s="2">
        <v>360070.01</v>
      </c>
      <c r="I66" s="2">
        <f>INDEX('2020 Summary'!E$5:E$254,MATCH(B66,'2020 Summary'!B$5:B$254,0))</f>
        <v>360070.01</v>
      </c>
      <c r="J66" s="2">
        <f t="shared" si="3"/>
        <v>0</v>
      </c>
      <c r="K66" s="2">
        <v>560</v>
      </c>
      <c r="L66" s="2">
        <f>INDEX('2020 Summary'!F$5:F$254,MATCH(B66,'2020 Summary'!B$5:B$254,0))</f>
        <v>560</v>
      </c>
      <c r="M66" s="2">
        <f t="shared" si="4"/>
        <v>0</v>
      </c>
      <c r="N66" s="2">
        <f t="shared" si="1"/>
        <v>359510.01</v>
      </c>
      <c r="O66" s="34">
        <f>INDEX('2020 Summary'!G$5:G$254,MATCH(B66,'2020 Summary'!B$5:B$254,0))</f>
        <v>359510.01</v>
      </c>
      <c r="P66" s="2">
        <f t="shared" si="5"/>
        <v>0</v>
      </c>
      <c r="Q66" s="33">
        <f t="shared" si="6"/>
        <v>733.99723823187867</v>
      </c>
      <c r="R66" s="43">
        <f t="shared" si="7"/>
        <v>173000.7609919708</v>
      </c>
      <c r="T66" s="43">
        <v>173360.8354760423</v>
      </c>
      <c r="U66" s="2">
        <f t="shared" si="8"/>
        <v>-360.07448407149059</v>
      </c>
      <c r="V66" s="52">
        <v>-295.48578870983329</v>
      </c>
      <c r="W66" s="52">
        <f t="shared" si="9"/>
        <v>-64.588695361657301</v>
      </c>
    </row>
    <row r="67" spans="2:23" x14ac:dyDescent="0.35">
      <c r="B67">
        <v>613</v>
      </c>
      <c r="C67" s="7">
        <v>5</v>
      </c>
      <c r="D67" s="12" t="s">
        <v>241</v>
      </c>
      <c r="E67" s="40">
        <v>152.25244216441209</v>
      </c>
      <c r="F67" s="40">
        <f>INDEX('2020 Summary'!H$5:H$254,MATCH(B67,'2020 Summary'!B$5:B$254,0))</f>
        <v>152.25244216441209</v>
      </c>
      <c r="G67" s="40">
        <f t="shared" si="2"/>
        <v>0</v>
      </c>
      <c r="H67" s="2">
        <v>118450.49</v>
      </c>
      <c r="I67" s="2">
        <f>INDEX('2020 Summary'!E$5:E$254,MATCH(B67,'2020 Summary'!B$5:B$254,0))</f>
        <v>118450.49</v>
      </c>
      <c r="J67" s="2">
        <f t="shared" si="3"/>
        <v>0</v>
      </c>
      <c r="K67" s="2">
        <v>0</v>
      </c>
      <c r="L67" s="2">
        <f>INDEX('2020 Summary'!F$5:F$254,MATCH(B67,'2020 Summary'!B$5:B$254,0))</f>
        <v>0</v>
      </c>
      <c r="M67" s="2">
        <f t="shared" si="4"/>
        <v>0</v>
      </c>
      <c r="N67" s="2">
        <f t="shared" si="1"/>
        <v>118450.49</v>
      </c>
      <c r="O67" s="34">
        <f>INDEX('2020 Summary'!G$5:G$254,MATCH(B67,'2020 Summary'!B$5:B$254,0))</f>
        <v>118450.49</v>
      </c>
      <c r="P67" s="2">
        <f t="shared" si="5"/>
        <v>0</v>
      </c>
      <c r="Q67" s="33">
        <f t="shared" si="6"/>
        <v>777.98745501953567</v>
      </c>
      <c r="R67" s="43">
        <f t="shared" si="7"/>
        <v>56999.872993444129</v>
      </c>
      <c r="T67" s="43">
        <v>57118.509464998191</v>
      </c>
      <c r="U67" s="2">
        <f t="shared" si="8"/>
        <v>-118.63647155406215</v>
      </c>
      <c r="V67" s="52">
        <v>-97.355944166112749</v>
      </c>
      <c r="W67" s="52">
        <f t="shared" si="9"/>
        <v>-21.280527387949405</v>
      </c>
    </row>
    <row r="68" spans="2:23" x14ac:dyDescent="0.35">
      <c r="B68">
        <v>696</v>
      </c>
      <c r="C68" s="7">
        <v>5</v>
      </c>
      <c r="D68" s="12" t="s">
        <v>242</v>
      </c>
      <c r="E68" s="40">
        <v>292.79000000000002</v>
      </c>
      <c r="F68" s="40">
        <f>INDEX('2020 Summary'!H$5:H$254,MATCH(B68,'2020 Summary'!B$5:B$254,0))</f>
        <v>292.79000000000002</v>
      </c>
      <c r="G68" s="40">
        <f t="shared" si="2"/>
        <v>0</v>
      </c>
      <c r="H68" s="2">
        <v>117674.26</v>
      </c>
      <c r="I68" s="2">
        <f>INDEX('2020 Summary'!E$5:E$254,MATCH(B68,'2020 Summary'!B$5:B$254,0))</f>
        <v>117674.26</v>
      </c>
      <c r="J68" s="2">
        <f t="shared" si="3"/>
        <v>0</v>
      </c>
      <c r="K68" s="2">
        <v>129</v>
      </c>
      <c r="L68" s="2">
        <f>INDEX('2020 Summary'!F$5:F$254,MATCH(B68,'2020 Summary'!B$5:B$254,0))</f>
        <v>129</v>
      </c>
      <c r="M68" s="2">
        <f t="shared" si="4"/>
        <v>0</v>
      </c>
      <c r="N68" s="2">
        <f t="shared" si="1"/>
        <v>117545.26</v>
      </c>
      <c r="O68" s="34">
        <f>INDEX('2020 Summary'!G$5:G$254,MATCH(B68,'2020 Summary'!B$5:B$254,0))</f>
        <v>117545.26</v>
      </c>
      <c r="P68" s="2">
        <f t="shared" si="5"/>
        <v>0</v>
      </c>
      <c r="Q68" s="33">
        <f t="shared" si="6"/>
        <v>401.46610198435735</v>
      </c>
      <c r="R68" s="43">
        <f t="shared" si="7"/>
        <v>56564.264875403787</v>
      </c>
      <c r="T68" s="43">
        <v>56681.994695637586</v>
      </c>
      <c r="U68" s="2">
        <f t="shared" si="8"/>
        <v>-117.72982023379882</v>
      </c>
      <c r="V68" s="52">
        <v>-96.611924269382143</v>
      </c>
      <c r="W68" s="52">
        <f t="shared" si="9"/>
        <v>-21.117895964416675</v>
      </c>
    </row>
    <row r="69" spans="2:23" x14ac:dyDescent="0.35">
      <c r="B69">
        <v>731</v>
      </c>
      <c r="C69" s="7">
        <v>5</v>
      </c>
      <c r="D69" s="12" t="s">
        <v>243</v>
      </c>
      <c r="E69" s="40">
        <v>782.43155723259167</v>
      </c>
      <c r="F69" s="40">
        <f>INDEX('2020 Summary'!H$5:H$254,MATCH(B69,'2020 Summary'!B$5:B$254,0))</f>
        <v>811.33518866174882</v>
      </c>
      <c r="G69" s="40">
        <f t="shared" si="2"/>
        <v>28.903631429157144</v>
      </c>
      <c r="H69" s="2">
        <v>415321.62</v>
      </c>
      <c r="I69" s="2">
        <f>INDEX('2020 Summary'!E$5:E$254,MATCH(B69,'2020 Summary'!B$5:B$254,0))</f>
        <v>414804.91</v>
      </c>
      <c r="J69" s="2">
        <f t="shared" si="3"/>
        <v>-516.71000000002095</v>
      </c>
      <c r="K69" s="2">
        <v>15317.28</v>
      </c>
      <c r="L69" s="2">
        <f>INDEX('2020 Summary'!F$5:F$254,MATCH(B69,'2020 Summary'!B$5:B$254,0))</f>
        <v>14333.91</v>
      </c>
      <c r="M69" s="2">
        <f t="shared" si="4"/>
        <v>-983.3700000000008</v>
      </c>
      <c r="N69" s="2">
        <f t="shared" si="1"/>
        <v>400004.33999999997</v>
      </c>
      <c r="O69" s="34">
        <f>INDEX('2020 Summary'!G$5:G$254,MATCH(B69,'2020 Summary'!B$5:B$254,0))</f>
        <v>400471</v>
      </c>
      <c r="P69" s="2">
        <f t="shared" si="5"/>
        <v>466.6600000000326</v>
      </c>
      <c r="Q69" s="33">
        <f t="shared" si="6"/>
        <v>493.5950093087348</v>
      </c>
      <c r="R69" s="43">
        <f t="shared" si="7"/>
        <v>192711.70712385877</v>
      </c>
      <c r="T69" s="43">
        <v>192887.77682836392</v>
      </c>
      <c r="U69" s="2">
        <f t="shared" si="8"/>
        <v>-176.06970450514928</v>
      </c>
      <c r="V69" s="52">
        <v>-104.12205714985612</v>
      </c>
      <c r="W69" s="52">
        <f t="shared" si="9"/>
        <v>-71.947647355293157</v>
      </c>
    </row>
    <row r="70" spans="2:23" x14ac:dyDescent="0.35">
      <c r="B70">
        <v>732</v>
      </c>
      <c r="C70" s="7">
        <v>5</v>
      </c>
      <c r="D70" s="12" t="s">
        <v>244</v>
      </c>
      <c r="E70" s="40">
        <v>221.35846266922772</v>
      </c>
      <c r="F70" s="40">
        <f>INDEX('2020 Summary'!H$5:H$254,MATCH(B70,'2020 Summary'!B$5:B$254,0))</f>
        <v>221.35846266922772</v>
      </c>
      <c r="G70" s="40">
        <f t="shared" si="2"/>
        <v>0</v>
      </c>
      <c r="H70" s="2">
        <v>91767.01</v>
      </c>
      <c r="I70" s="2">
        <f>INDEX('2020 Summary'!E$5:E$254,MATCH(B70,'2020 Summary'!B$5:B$254,0))</f>
        <v>91767.01</v>
      </c>
      <c r="J70" s="2">
        <f t="shared" si="3"/>
        <v>0</v>
      </c>
      <c r="K70" s="2">
        <v>0</v>
      </c>
      <c r="L70" s="2">
        <f>INDEX('2020 Summary'!F$5:F$254,MATCH(B70,'2020 Summary'!B$5:B$254,0))</f>
        <v>0</v>
      </c>
      <c r="M70" s="2">
        <f t="shared" si="4"/>
        <v>0</v>
      </c>
      <c r="N70" s="2">
        <f t="shared" si="1"/>
        <v>91767.01</v>
      </c>
      <c r="O70" s="34">
        <f>INDEX('2020 Summary'!G$5:G$254,MATCH(B70,'2020 Summary'!B$5:B$254,0))</f>
        <v>91767.01</v>
      </c>
      <c r="P70" s="2">
        <f t="shared" si="5"/>
        <v>0</v>
      </c>
      <c r="Q70" s="33">
        <f t="shared" si="6"/>
        <v>414.56291705967402</v>
      </c>
      <c r="R70" s="43">
        <f t="shared" si="7"/>
        <v>44159.445140227923</v>
      </c>
      <c r="T70" s="43">
        <v>44251.356235500447</v>
      </c>
      <c r="U70" s="2">
        <f t="shared" si="8"/>
        <v>-91.911095272524108</v>
      </c>
      <c r="V70" s="52">
        <v>-75.42445710314496</v>
      </c>
      <c r="W70" s="52">
        <f t="shared" si="9"/>
        <v>-16.486638169379148</v>
      </c>
    </row>
    <row r="71" spans="2:23" x14ac:dyDescent="0.35">
      <c r="B71">
        <v>754</v>
      </c>
      <c r="C71" s="7">
        <v>5</v>
      </c>
      <c r="D71" s="12" t="s">
        <v>58</v>
      </c>
      <c r="E71" s="40">
        <v>99.520260711578032</v>
      </c>
      <c r="F71" s="40">
        <f>INDEX('2020 Summary'!H$5:H$254,MATCH(B71,'2020 Summary'!B$5:B$254,0))</f>
        <v>99.520260711578032</v>
      </c>
      <c r="G71" s="40">
        <f t="shared" si="2"/>
        <v>0</v>
      </c>
      <c r="H71" s="2">
        <v>36355.42</v>
      </c>
      <c r="I71" s="2">
        <f>INDEX('2020 Summary'!E$5:E$254,MATCH(B71,'2020 Summary'!B$5:B$254,0))</f>
        <v>36355.42</v>
      </c>
      <c r="J71" s="2">
        <f t="shared" si="3"/>
        <v>0</v>
      </c>
      <c r="K71" s="2">
        <v>0</v>
      </c>
      <c r="L71" s="2">
        <f>INDEX('2020 Summary'!F$5:F$254,MATCH(B71,'2020 Summary'!B$5:B$254,0))</f>
        <v>0</v>
      </c>
      <c r="M71" s="2">
        <f t="shared" si="4"/>
        <v>0</v>
      </c>
      <c r="N71" s="2">
        <f t="shared" si="1"/>
        <v>36355.42</v>
      </c>
      <c r="O71" s="34">
        <f>INDEX('2020 Summary'!G$5:G$254,MATCH(B71,'2020 Summary'!B$5:B$254,0))</f>
        <v>36355.42</v>
      </c>
      <c r="P71" s="2">
        <f t="shared" si="5"/>
        <v>0</v>
      </c>
      <c r="Q71" s="33">
        <f t="shared" si="6"/>
        <v>365.30671985840632</v>
      </c>
      <c r="R71" s="43">
        <f t="shared" si="7"/>
        <v>17494.687633823367</v>
      </c>
      <c r="T71" s="43">
        <v>17531.100136217119</v>
      </c>
      <c r="U71" s="2">
        <f t="shared" si="8"/>
        <v>-36.41250239375222</v>
      </c>
      <c r="V71" s="52">
        <v>-29.880975922140351</v>
      </c>
      <c r="W71" s="52">
        <f t="shared" si="9"/>
        <v>-6.5315264716118691</v>
      </c>
    </row>
    <row r="72" spans="2:23" x14ac:dyDescent="0.35">
      <c r="B72">
        <v>885</v>
      </c>
      <c r="C72" s="7">
        <v>5</v>
      </c>
      <c r="D72" s="12" t="s">
        <v>59</v>
      </c>
      <c r="E72" s="40">
        <v>35.334385264868693</v>
      </c>
      <c r="F72" s="40">
        <f>INDEX('2020 Summary'!H$5:H$254,MATCH(B72,'2020 Summary'!B$5:B$254,0))</f>
        <v>10.454320086974185</v>
      </c>
      <c r="G72" s="40">
        <f t="shared" si="2"/>
        <v>-24.880065177894508</v>
      </c>
      <c r="H72" s="2">
        <v>130726.23</v>
      </c>
      <c r="I72" s="2">
        <f>INDEX('2020 Summary'!E$5:E$254,MATCH(B72,'2020 Summary'!B$5:B$254,0))</f>
        <v>132562.76999999999</v>
      </c>
      <c r="J72" s="2">
        <f t="shared" si="3"/>
        <v>1836.5399999999936</v>
      </c>
      <c r="K72" s="2">
        <v>0</v>
      </c>
      <c r="L72" s="2">
        <f>INDEX('2020 Summary'!F$5:F$254,MATCH(B72,'2020 Summary'!B$5:B$254,0))</f>
        <v>0</v>
      </c>
      <c r="M72" s="2">
        <f t="shared" si="4"/>
        <v>0</v>
      </c>
      <c r="N72" s="2">
        <f t="shared" si="1"/>
        <v>130726.23</v>
      </c>
      <c r="O72" s="34">
        <f>INDEX('2020 Summary'!G$5:G$254,MATCH(B72,'2020 Summary'!B$5:B$254,0))</f>
        <v>132562.76999999999</v>
      </c>
      <c r="P72" s="2">
        <f t="shared" si="5"/>
        <v>1836.5399999999936</v>
      </c>
      <c r="Q72" s="33">
        <f t="shared" si="6"/>
        <v>12680.190476009033</v>
      </c>
      <c r="R72" s="43">
        <f t="shared" si="7"/>
        <v>63790.880507620896</v>
      </c>
      <c r="T72" s="43">
        <v>63038.045731837243</v>
      </c>
      <c r="U72" s="2">
        <f t="shared" si="8"/>
        <v>752.83477578365273</v>
      </c>
      <c r="V72" s="52">
        <v>776.65068112611334</v>
      </c>
      <c r="W72" s="52">
        <f t="shared" si="9"/>
        <v>-23.81590534246061</v>
      </c>
    </row>
    <row r="73" spans="2:23" x14ac:dyDescent="0.35">
      <c r="B73">
        <v>909</v>
      </c>
      <c r="C73" s="7">
        <v>5</v>
      </c>
      <c r="D73" s="12" t="s">
        <v>245</v>
      </c>
      <c r="E73" s="40">
        <v>481.23999999999995</v>
      </c>
      <c r="F73" s="40">
        <f>INDEX('2020 Summary'!H$5:H$254,MATCH(B73,'2020 Summary'!B$5:B$254,0))</f>
        <v>481.76</v>
      </c>
      <c r="G73" s="40">
        <f t="shared" si="2"/>
        <v>0.52000000000003865</v>
      </c>
      <c r="H73" s="2">
        <v>189729.81</v>
      </c>
      <c r="I73" s="2">
        <f>INDEX('2020 Summary'!E$5:E$254,MATCH(B73,'2020 Summary'!B$5:B$254,0))</f>
        <v>189927.52</v>
      </c>
      <c r="J73" s="2">
        <f t="shared" si="3"/>
        <v>197.70999999999185</v>
      </c>
      <c r="K73" s="2">
        <v>1334.85</v>
      </c>
      <c r="L73" s="2">
        <f>INDEX('2020 Summary'!F$5:F$254,MATCH(B73,'2020 Summary'!B$5:B$254,0))</f>
        <v>1334.85</v>
      </c>
      <c r="M73" s="2">
        <f t="shared" si="4"/>
        <v>0</v>
      </c>
      <c r="N73" s="2">
        <f t="shared" si="1"/>
        <v>188394.96</v>
      </c>
      <c r="O73" s="34">
        <f>INDEX('2020 Summary'!G$5:G$254,MATCH(B73,'2020 Summary'!B$5:B$254,0))</f>
        <v>188592.66999999998</v>
      </c>
      <c r="P73" s="2">
        <f t="shared" si="5"/>
        <v>197.70999999999185</v>
      </c>
      <c r="Q73" s="33">
        <f t="shared" si="6"/>
        <v>391.4660204251079</v>
      </c>
      <c r="R73" s="43">
        <f t="shared" si="7"/>
        <v>90753.176601418192</v>
      </c>
      <c r="T73" s="43">
        <v>90846.726813185451</v>
      </c>
      <c r="U73" s="2">
        <f t="shared" si="8"/>
        <v>-93.550211767258588</v>
      </c>
      <c r="V73" s="52">
        <v>-59.668110653947224</v>
      </c>
      <c r="W73" s="52">
        <f t="shared" si="9"/>
        <v>-33.882101113311364</v>
      </c>
    </row>
    <row r="74" spans="2:23" x14ac:dyDescent="0.35">
      <c r="B74">
        <v>923</v>
      </c>
      <c r="C74" s="7">
        <v>5</v>
      </c>
      <c r="D74" s="12" t="s">
        <v>60</v>
      </c>
      <c r="E74" s="40">
        <v>44.48</v>
      </c>
      <c r="F74" s="40">
        <f>INDEX('2020 Summary'!H$5:H$254,MATCH(B74,'2020 Summary'!B$5:B$254,0))</f>
        <v>50.790000000000006</v>
      </c>
      <c r="G74" s="40">
        <f t="shared" si="2"/>
        <v>6.3100000000000094</v>
      </c>
      <c r="H74" s="2">
        <v>33457.160000000003</v>
      </c>
      <c r="I74" s="2">
        <f>INDEX('2020 Summary'!E$5:E$254,MATCH(B74,'2020 Summary'!B$5:B$254,0))</f>
        <v>33457.160000000003</v>
      </c>
      <c r="J74" s="2">
        <f t="shared" si="3"/>
        <v>0</v>
      </c>
      <c r="K74" s="2">
        <v>84.96</v>
      </c>
      <c r="L74" s="2">
        <f>INDEX('2020 Summary'!F$5:F$254,MATCH(B74,'2020 Summary'!B$5:B$254,0))</f>
        <v>84.96</v>
      </c>
      <c r="M74" s="2">
        <f t="shared" si="4"/>
        <v>0</v>
      </c>
      <c r="N74" s="2">
        <f t="shared" si="1"/>
        <v>33372.200000000004</v>
      </c>
      <c r="O74" s="34">
        <f>INDEX('2020 Summary'!G$5:G$254,MATCH(B74,'2020 Summary'!B$5:B$254,0))</f>
        <v>33372.200000000004</v>
      </c>
      <c r="P74" s="2">
        <f t="shared" si="5"/>
        <v>0</v>
      </c>
      <c r="Q74" s="33">
        <f t="shared" si="6"/>
        <v>657.06241386099623</v>
      </c>
      <c r="R74" s="43">
        <f t="shared" si="7"/>
        <v>16059.124462142927</v>
      </c>
      <c r="T74" s="43">
        <v>16092.549060521513</v>
      </c>
      <c r="U74" s="2">
        <f t="shared" si="8"/>
        <v>-33.42459837858587</v>
      </c>
      <c r="V74" s="52">
        <v>-27.429029967714087</v>
      </c>
      <c r="W74" s="52">
        <f t="shared" si="9"/>
        <v>-5.9955684108717833</v>
      </c>
    </row>
    <row r="75" spans="2:23" x14ac:dyDescent="0.35">
      <c r="B75">
        <v>394</v>
      </c>
      <c r="C75" s="7">
        <v>6</v>
      </c>
      <c r="D75" s="12" t="s">
        <v>61</v>
      </c>
      <c r="E75" s="40">
        <v>519.76</v>
      </c>
      <c r="F75" s="40">
        <f>INDEX('2020 Summary'!H$5:H$254,MATCH(B75,'2020 Summary'!B$5:B$254,0))</f>
        <v>519.76</v>
      </c>
      <c r="G75" s="40">
        <f t="shared" si="2"/>
        <v>0</v>
      </c>
      <c r="H75" s="2">
        <v>424157.84</v>
      </c>
      <c r="I75" s="2">
        <f>INDEX('2020 Summary'!E$5:E$254,MATCH(B75,'2020 Summary'!B$5:B$254,0))</f>
        <v>424157.84</v>
      </c>
      <c r="J75" s="2">
        <f t="shared" si="3"/>
        <v>0</v>
      </c>
      <c r="K75" s="2">
        <v>18641.16</v>
      </c>
      <c r="L75" s="2">
        <f>INDEX('2020 Summary'!F$5:F$254,MATCH(B75,'2020 Summary'!B$5:B$254,0))</f>
        <v>18641.16</v>
      </c>
      <c r="M75" s="2">
        <f t="shared" si="4"/>
        <v>0</v>
      </c>
      <c r="N75" s="2">
        <f t="shared" si="1"/>
        <v>405516.68000000005</v>
      </c>
      <c r="O75" s="34">
        <f>INDEX('2020 Summary'!G$5:G$254,MATCH(B75,'2020 Summary'!B$5:B$254,0))</f>
        <v>405516.68000000005</v>
      </c>
      <c r="P75" s="2">
        <f t="shared" si="5"/>
        <v>0</v>
      </c>
      <c r="Q75" s="33">
        <f t="shared" si="6"/>
        <v>780.19986147452687</v>
      </c>
      <c r="R75" s="43">
        <f t="shared" si="7"/>
        <v>195139.75211688128</v>
      </c>
      <c r="T75" s="43">
        <v>195545.90550697295</v>
      </c>
      <c r="U75" s="2">
        <f t="shared" si="8"/>
        <v>-406.15339009166928</v>
      </c>
      <c r="V75" s="52">
        <v>-333.29924812051468</v>
      </c>
      <c r="W75" s="52">
        <f t="shared" si="9"/>
        <v>-72.854141971154604</v>
      </c>
    </row>
    <row r="76" spans="2:23" x14ac:dyDescent="0.35">
      <c r="B76">
        <v>414</v>
      </c>
      <c r="C76" s="7">
        <v>6</v>
      </c>
      <c r="D76" s="12" t="s">
        <v>62</v>
      </c>
      <c r="E76" s="40">
        <v>191.23356743937211</v>
      </c>
      <c r="F76" s="40">
        <f>INDEX('2020 Summary'!H$5:H$254,MATCH(B76,'2020 Summary'!B$5:B$254,0))</f>
        <v>191.23356743937211</v>
      </c>
      <c r="G76" s="40">
        <f t="shared" si="2"/>
        <v>0</v>
      </c>
      <c r="H76" s="2">
        <v>229461.81</v>
      </c>
      <c r="I76" s="2">
        <f>INDEX('2020 Summary'!E$5:E$254,MATCH(B76,'2020 Summary'!B$5:B$254,0))</f>
        <v>229461.81</v>
      </c>
      <c r="J76" s="2">
        <f t="shared" si="3"/>
        <v>0</v>
      </c>
      <c r="K76" s="2">
        <v>12694.75</v>
      </c>
      <c r="L76" s="2">
        <f>INDEX('2020 Summary'!F$5:F$254,MATCH(B76,'2020 Summary'!B$5:B$254,0))</f>
        <v>12694.75</v>
      </c>
      <c r="M76" s="2">
        <f t="shared" si="4"/>
        <v>0</v>
      </c>
      <c r="N76" s="2">
        <f t="shared" si="1"/>
        <v>216767.06</v>
      </c>
      <c r="O76" s="34">
        <f>INDEX('2020 Summary'!G$5:G$254,MATCH(B76,'2020 Summary'!B$5:B$254,0))</f>
        <v>216767.06</v>
      </c>
      <c r="P76" s="2">
        <f t="shared" si="5"/>
        <v>0</v>
      </c>
      <c r="Q76" s="33">
        <f t="shared" si="6"/>
        <v>1133.5199301175141</v>
      </c>
      <c r="R76" s="43">
        <f t="shared" si="7"/>
        <v>104311.04919162666</v>
      </c>
      <c r="T76" s="43">
        <v>104528.1566020523</v>
      </c>
      <c r="U76" s="2">
        <f t="shared" si="8"/>
        <v>-217.10741042564041</v>
      </c>
      <c r="V76" s="52">
        <v>-178.16356682368496</v>
      </c>
      <c r="W76" s="52">
        <f t="shared" si="9"/>
        <v>-38.94384360195545</v>
      </c>
    </row>
    <row r="77" spans="2:23" x14ac:dyDescent="0.35">
      <c r="B77">
        <v>426</v>
      </c>
      <c r="C77" s="7">
        <v>6</v>
      </c>
      <c r="D77" s="12" t="s">
        <v>63</v>
      </c>
      <c r="E77" s="40">
        <v>501.91164666939414</v>
      </c>
      <c r="F77" s="40">
        <f>INDEX('2020 Summary'!H$5:H$254,MATCH(B77,'2020 Summary'!B$5:B$254,0))</f>
        <v>501.91164666939414</v>
      </c>
      <c r="G77" s="40">
        <f t="shared" si="2"/>
        <v>0</v>
      </c>
      <c r="H77" s="2">
        <v>186430.85</v>
      </c>
      <c r="I77" s="2">
        <f>INDEX('2020 Summary'!E$5:E$254,MATCH(B77,'2020 Summary'!B$5:B$254,0))</f>
        <v>186430.85</v>
      </c>
      <c r="J77" s="2">
        <f t="shared" si="3"/>
        <v>0</v>
      </c>
      <c r="K77" s="2">
        <v>0</v>
      </c>
      <c r="L77" s="2">
        <f>INDEX('2020 Summary'!F$5:F$254,MATCH(B77,'2020 Summary'!B$5:B$254,0))</f>
        <v>0</v>
      </c>
      <c r="M77" s="2">
        <f t="shared" si="4"/>
        <v>0</v>
      </c>
      <c r="N77" s="2">
        <f t="shared" si="1"/>
        <v>186430.85</v>
      </c>
      <c r="O77" s="34">
        <f>INDEX('2020 Summary'!G$5:G$254,MATCH(B77,'2020 Summary'!B$5:B$254,0))</f>
        <v>186430.85</v>
      </c>
      <c r="P77" s="2">
        <f t="shared" si="5"/>
        <v>0</v>
      </c>
      <c r="Q77" s="33">
        <f t="shared" si="6"/>
        <v>371.4415699199759</v>
      </c>
      <c r="R77" s="43">
        <f t="shared" si="7"/>
        <v>89712.881492173081</v>
      </c>
      <c r="T77" s="43">
        <v>89899.605061090566</v>
      </c>
      <c r="U77" s="2">
        <f t="shared" si="8"/>
        <v>-186.72356891748495</v>
      </c>
      <c r="V77" s="52">
        <v>-153.22985513559252</v>
      </c>
      <c r="W77" s="52">
        <f t="shared" si="9"/>
        <v>-33.493713781892438</v>
      </c>
    </row>
    <row r="78" spans="2:23" x14ac:dyDescent="0.35">
      <c r="B78">
        <v>430</v>
      </c>
      <c r="C78" s="7">
        <v>6</v>
      </c>
      <c r="D78" s="12" t="s">
        <v>64</v>
      </c>
      <c r="E78" s="40">
        <v>2802.7979713615323</v>
      </c>
      <c r="F78" s="40">
        <f>INDEX('2020 Summary'!H$5:H$254,MATCH(B78,'2020 Summary'!B$5:B$254,0))</f>
        <v>2802.7979713615323</v>
      </c>
      <c r="G78" s="40">
        <f t="shared" si="2"/>
        <v>0</v>
      </c>
      <c r="H78" s="2">
        <v>1798380.04</v>
      </c>
      <c r="I78" s="2">
        <f>INDEX('2020 Summary'!E$5:E$254,MATCH(B78,'2020 Summary'!B$5:B$254,0))</f>
        <v>1798380.04</v>
      </c>
      <c r="J78" s="2">
        <f t="shared" si="3"/>
        <v>0</v>
      </c>
      <c r="K78" s="2">
        <v>40</v>
      </c>
      <c r="L78" s="2">
        <f>INDEX('2020 Summary'!F$5:F$254,MATCH(B78,'2020 Summary'!B$5:B$254,0))</f>
        <v>40</v>
      </c>
      <c r="M78" s="2">
        <f t="shared" si="4"/>
        <v>0</v>
      </c>
      <c r="N78" s="2">
        <f t="shared" si="1"/>
        <v>1798340.04</v>
      </c>
      <c r="O78" s="34">
        <f>INDEX('2020 Summary'!G$5:G$254,MATCH(B78,'2020 Summary'!B$5:B$254,0))</f>
        <v>1798340.04</v>
      </c>
      <c r="P78" s="2">
        <f t="shared" si="5"/>
        <v>0</v>
      </c>
      <c r="Q78" s="33">
        <f t="shared" si="6"/>
        <v>641.6231417230581</v>
      </c>
      <c r="R78" s="43">
        <f t="shared" si="7"/>
        <v>865383.95813326922</v>
      </c>
      <c r="T78" s="43">
        <v>867185.12178400636</v>
      </c>
      <c r="U78" s="2">
        <f t="shared" si="8"/>
        <v>-1801.1636507371441</v>
      </c>
      <c r="V78" s="52">
        <v>-1478.0782462438801</v>
      </c>
      <c r="W78" s="52">
        <f t="shared" si="9"/>
        <v>-323.08540449326392</v>
      </c>
    </row>
    <row r="79" spans="2:23" x14ac:dyDescent="0.35">
      <c r="B79">
        <v>443</v>
      </c>
      <c r="C79" s="7">
        <v>6</v>
      </c>
      <c r="D79" s="12" t="s">
        <v>65</v>
      </c>
      <c r="E79" s="40">
        <v>15.06</v>
      </c>
      <c r="F79" s="40">
        <f>INDEX('2020 Summary'!H$5:H$254,MATCH(B79,'2020 Summary'!B$5:B$254,0))</f>
        <v>15.06</v>
      </c>
      <c r="G79" s="40">
        <f t="shared" si="2"/>
        <v>0</v>
      </c>
      <c r="H79" s="2">
        <v>15828.58</v>
      </c>
      <c r="I79" s="2">
        <f>INDEX('2020 Summary'!E$5:E$254,MATCH(B79,'2020 Summary'!B$5:B$254,0))</f>
        <v>15828.58</v>
      </c>
      <c r="J79" s="2">
        <f t="shared" si="3"/>
        <v>0</v>
      </c>
      <c r="K79" s="2">
        <v>0</v>
      </c>
      <c r="L79" s="2">
        <f>INDEX('2020 Summary'!F$5:F$254,MATCH(B79,'2020 Summary'!B$5:B$254,0))</f>
        <v>0</v>
      </c>
      <c r="M79" s="2">
        <f t="shared" si="4"/>
        <v>0</v>
      </c>
      <c r="N79" s="2">
        <f t="shared" si="1"/>
        <v>15828.58</v>
      </c>
      <c r="O79" s="34">
        <f>INDEX('2020 Summary'!G$5:G$254,MATCH(B79,'2020 Summary'!B$5:B$254,0))</f>
        <v>15828.58</v>
      </c>
      <c r="P79" s="2">
        <f t="shared" si="5"/>
        <v>0</v>
      </c>
      <c r="Q79" s="33">
        <f t="shared" si="6"/>
        <v>1051.0345285524568</v>
      </c>
      <c r="R79" s="43">
        <f t="shared" si="7"/>
        <v>7616.9127680820047</v>
      </c>
      <c r="T79" s="43">
        <v>7632.7662008614825</v>
      </c>
      <c r="U79" s="2">
        <f t="shared" si="8"/>
        <v>-15.853432779477771</v>
      </c>
      <c r="V79" s="52">
        <v>-13.009708534838865</v>
      </c>
      <c r="W79" s="52">
        <f t="shared" si="9"/>
        <v>-2.8437242446389064</v>
      </c>
    </row>
    <row r="80" spans="2:23" x14ac:dyDescent="0.35">
      <c r="B80">
        <v>562</v>
      </c>
      <c r="C80" s="7">
        <v>6</v>
      </c>
      <c r="D80" s="12" t="s">
        <v>246</v>
      </c>
      <c r="E80" s="40">
        <v>87.049812395029448</v>
      </c>
      <c r="F80" s="40">
        <f>INDEX('2020 Summary'!H$5:H$254,MATCH(B80,'2020 Summary'!B$5:B$254,0))</f>
        <v>87.049812395029448</v>
      </c>
      <c r="G80" s="40">
        <f t="shared" si="2"/>
        <v>0</v>
      </c>
      <c r="H80" s="2">
        <v>46703.15</v>
      </c>
      <c r="I80" s="2">
        <f>INDEX('2020 Summary'!E$5:E$254,MATCH(B80,'2020 Summary'!B$5:B$254,0))</f>
        <v>46703.15</v>
      </c>
      <c r="J80" s="2">
        <f t="shared" si="3"/>
        <v>0</v>
      </c>
      <c r="K80" s="2">
        <v>0</v>
      </c>
      <c r="L80" s="2">
        <f>INDEX('2020 Summary'!F$5:F$254,MATCH(B80,'2020 Summary'!B$5:B$254,0))</f>
        <v>0</v>
      </c>
      <c r="M80" s="2">
        <f t="shared" si="4"/>
        <v>0</v>
      </c>
      <c r="N80" s="2">
        <f t="shared" si="1"/>
        <v>46703.15</v>
      </c>
      <c r="O80" s="34">
        <f>INDEX('2020 Summary'!G$5:G$254,MATCH(B80,'2020 Summary'!B$5:B$254,0))</f>
        <v>46703.15</v>
      </c>
      <c r="P80" s="2">
        <f t="shared" si="5"/>
        <v>0</v>
      </c>
      <c r="Q80" s="33">
        <f t="shared" si="6"/>
        <v>536.51063356762336</v>
      </c>
      <c r="R80" s="43">
        <f t="shared" si="7"/>
        <v>22474.14610436622</v>
      </c>
      <c r="T80" s="43">
        <v>22520.922583943979</v>
      </c>
      <c r="U80" s="2">
        <f t="shared" si="8"/>
        <v>-46.776479577758437</v>
      </c>
      <c r="V80" s="52">
        <v>-38.385905062797974</v>
      </c>
      <c r="W80" s="52">
        <f t="shared" si="9"/>
        <v>-8.3905745149604627</v>
      </c>
    </row>
    <row r="81" spans="2:23" x14ac:dyDescent="0.35">
      <c r="B81">
        <v>603</v>
      </c>
      <c r="C81" s="7">
        <v>6</v>
      </c>
      <c r="D81" s="12" t="s">
        <v>66</v>
      </c>
      <c r="E81" s="40">
        <v>104.05602741883</v>
      </c>
      <c r="F81" s="40">
        <f>INDEX('2020 Summary'!H$5:H$254,MATCH(B81,'2020 Summary'!B$5:B$254,0))</f>
        <v>104.05602741883</v>
      </c>
      <c r="G81" s="40">
        <f t="shared" si="2"/>
        <v>0</v>
      </c>
      <c r="H81" s="2">
        <v>87352.79</v>
      </c>
      <c r="I81" s="2">
        <f>INDEX('2020 Summary'!E$5:E$254,MATCH(B81,'2020 Summary'!B$5:B$254,0))</f>
        <v>87352.79</v>
      </c>
      <c r="J81" s="2">
        <f t="shared" si="3"/>
        <v>0</v>
      </c>
      <c r="K81" s="2">
        <v>0</v>
      </c>
      <c r="L81" s="2">
        <f>INDEX('2020 Summary'!F$5:F$254,MATCH(B81,'2020 Summary'!B$5:B$254,0))</f>
        <v>0</v>
      </c>
      <c r="M81" s="2">
        <f t="shared" si="4"/>
        <v>0</v>
      </c>
      <c r="N81" s="2">
        <f t="shared" si="1"/>
        <v>87352.79</v>
      </c>
      <c r="O81" s="34">
        <f>INDEX('2020 Summary'!G$5:G$254,MATCH(B81,'2020 Summary'!B$5:B$254,0))</f>
        <v>87352.79</v>
      </c>
      <c r="P81" s="2">
        <f t="shared" si="5"/>
        <v>0</v>
      </c>
      <c r="Q81" s="33">
        <f t="shared" si="6"/>
        <v>839.47842491046913</v>
      </c>
      <c r="R81" s="43">
        <f t="shared" si="7"/>
        <v>42035.266680813183</v>
      </c>
      <c r="T81" s="43">
        <v>42122.756625227965</v>
      </c>
      <c r="U81" s="2">
        <f t="shared" si="8"/>
        <v>-87.489944414781348</v>
      </c>
      <c r="V81" s="52">
        <v>-71.796354291102034</v>
      </c>
      <c r="W81" s="52">
        <f t="shared" si="9"/>
        <v>-15.693590123679314</v>
      </c>
    </row>
    <row r="82" spans="2:23" x14ac:dyDescent="0.35">
      <c r="B82">
        <v>618</v>
      </c>
      <c r="C82" s="7">
        <v>6</v>
      </c>
      <c r="D82" s="12" t="s">
        <v>67</v>
      </c>
      <c r="E82" s="40">
        <v>19.804983772414104</v>
      </c>
      <c r="F82" s="40">
        <f>INDEX('2020 Summary'!H$5:H$254,MATCH(B82,'2020 Summary'!B$5:B$254,0))</f>
        <v>19.804983772414104</v>
      </c>
      <c r="G82" s="40">
        <f t="shared" si="2"/>
        <v>0</v>
      </c>
      <c r="H82" s="2">
        <v>17634.439999999999</v>
      </c>
      <c r="I82" s="2">
        <f>INDEX('2020 Summary'!E$5:E$254,MATCH(B82,'2020 Summary'!B$5:B$254,0))</f>
        <v>17634.439999999999</v>
      </c>
      <c r="J82" s="2">
        <f t="shared" si="3"/>
        <v>0</v>
      </c>
      <c r="K82" s="2">
        <v>0</v>
      </c>
      <c r="L82" s="2">
        <f>INDEX('2020 Summary'!F$5:F$254,MATCH(B82,'2020 Summary'!B$5:B$254,0))</f>
        <v>0</v>
      </c>
      <c r="M82" s="2">
        <f t="shared" si="4"/>
        <v>0</v>
      </c>
      <c r="N82" s="2">
        <f t="shared" si="1"/>
        <v>17634.439999999999</v>
      </c>
      <c r="O82" s="34">
        <f>INDEX('2020 Summary'!G$5:G$254,MATCH(B82,'2020 Summary'!B$5:B$254,0))</f>
        <v>17634.439999999999</v>
      </c>
      <c r="P82" s="2">
        <f t="shared" si="5"/>
        <v>0</v>
      </c>
      <c r="Q82" s="33">
        <f t="shared" si="6"/>
        <v>890.40416304519249</v>
      </c>
      <c r="R82" s="43">
        <f t="shared" si="7"/>
        <v>8485.9154260190116</v>
      </c>
      <c r="T82" s="43">
        <v>8503.577554216472</v>
      </c>
      <c r="U82" s="2">
        <f t="shared" si="8"/>
        <v>-17.662128197460333</v>
      </c>
      <c r="V82" s="52">
        <v>-14.493967530575901</v>
      </c>
      <c r="W82" s="52">
        <f t="shared" si="9"/>
        <v>-3.1681606668844324</v>
      </c>
    </row>
    <row r="83" spans="2:23" x14ac:dyDescent="0.35">
      <c r="B83">
        <v>620</v>
      </c>
      <c r="C83" s="7">
        <v>6</v>
      </c>
      <c r="D83" s="12" t="s">
        <v>68</v>
      </c>
      <c r="E83" s="40">
        <v>210.58980770377843</v>
      </c>
      <c r="F83" s="40">
        <f>INDEX('2020 Summary'!H$5:H$254,MATCH(B83,'2020 Summary'!B$5:B$254,0))</f>
        <v>210.58980770377843</v>
      </c>
      <c r="G83" s="40">
        <f t="shared" si="2"/>
        <v>0</v>
      </c>
      <c r="H83" s="2">
        <v>127287.86</v>
      </c>
      <c r="I83" s="2">
        <f>INDEX('2020 Summary'!E$5:E$254,MATCH(B83,'2020 Summary'!B$5:B$254,0))</f>
        <v>127287.86</v>
      </c>
      <c r="J83" s="2">
        <f t="shared" si="3"/>
        <v>0</v>
      </c>
      <c r="K83" s="2">
        <v>0</v>
      </c>
      <c r="L83" s="2">
        <f>INDEX('2020 Summary'!F$5:F$254,MATCH(B83,'2020 Summary'!B$5:B$254,0))</f>
        <v>0</v>
      </c>
      <c r="M83" s="2">
        <f t="shared" si="4"/>
        <v>0</v>
      </c>
      <c r="N83" s="2">
        <f t="shared" si="1"/>
        <v>127287.86</v>
      </c>
      <c r="O83" s="34">
        <f>INDEX('2020 Summary'!G$5:G$254,MATCH(B83,'2020 Summary'!B$5:B$254,0))</f>
        <v>127287.86</v>
      </c>
      <c r="P83" s="2">
        <f t="shared" si="5"/>
        <v>0</v>
      </c>
      <c r="Q83" s="33">
        <f t="shared" si="6"/>
        <v>604.43504549397142</v>
      </c>
      <c r="R83" s="43">
        <f t="shared" si="7"/>
        <v>61252.527141148144</v>
      </c>
      <c r="T83" s="43">
        <v>61380.014858438866</v>
      </c>
      <c r="U83" s="2">
        <f t="shared" si="8"/>
        <v>-127.48771729072178</v>
      </c>
      <c r="V83" s="52">
        <v>-104.61948946925986</v>
      </c>
      <c r="W83" s="52">
        <f t="shared" si="9"/>
        <v>-22.868227821461915</v>
      </c>
    </row>
    <row r="84" spans="2:23" x14ac:dyDescent="0.35">
      <c r="B84">
        <v>622</v>
      </c>
      <c r="C84" s="7">
        <v>6</v>
      </c>
      <c r="D84" s="12" t="s">
        <v>69</v>
      </c>
      <c r="E84" s="40">
        <v>107.7325071639393</v>
      </c>
      <c r="F84" s="40">
        <f>INDEX('2020 Summary'!H$5:H$254,MATCH(B84,'2020 Summary'!B$5:B$254,0))</f>
        <v>107.7325071639393</v>
      </c>
      <c r="G84" s="40">
        <f t="shared" si="2"/>
        <v>0</v>
      </c>
      <c r="H84" s="2">
        <v>106405.48</v>
      </c>
      <c r="I84" s="2">
        <f>INDEX('2020 Summary'!E$5:E$254,MATCH(B84,'2020 Summary'!B$5:B$254,0))</f>
        <v>106405.48</v>
      </c>
      <c r="J84" s="2">
        <f t="shared" si="3"/>
        <v>0</v>
      </c>
      <c r="K84" s="2">
        <v>192</v>
      </c>
      <c r="L84" s="2">
        <f>INDEX('2020 Summary'!F$5:F$254,MATCH(B84,'2020 Summary'!B$5:B$254,0))</f>
        <v>192</v>
      </c>
      <c r="M84" s="2">
        <f t="shared" si="4"/>
        <v>0</v>
      </c>
      <c r="N84" s="2">
        <f t="shared" ref="N84:N147" si="10">H84-K84</f>
        <v>106213.48</v>
      </c>
      <c r="O84" s="34">
        <f>INDEX('2020 Summary'!G$5:G$254,MATCH(B84,'2020 Summary'!B$5:B$254,0))</f>
        <v>106213.48</v>
      </c>
      <c r="P84" s="2">
        <f t="shared" si="5"/>
        <v>0</v>
      </c>
      <c r="Q84" s="33">
        <f t="shared" si="6"/>
        <v>985.90001101870052</v>
      </c>
      <c r="R84" s="43">
        <f t="shared" si="7"/>
        <v>51111.269106541622</v>
      </c>
      <c r="T84" s="43">
        <v>51217.649354514244</v>
      </c>
      <c r="U84" s="2">
        <f t="shared" si="8"/>
        <v>-106.38024797262187</v>
      </c>
      <c r="V84" s="52">
        <v>-87.29819208488334</v>
      </c>
      <c r="W84" s="52">
        <f t="shared" si="9"/>
        <v>-19.082055887738534</v>
      </c>
    </row>
    <row r="85" spans="2:23" x14ac:dyDescent="0.35">
      <c r="B85">
        <v>623</v>
      </c>
      <c r="C85" s="7">
        <v>6</v>
      </c>
      <c r="D85" s="12" t="s">
        <v>70</v>
      </c>
      <c r="E85" s="40">
        <v>250.8949918794944</v>
      </c>
      <c r="F85" s="40">
        <f>INDEX('2020 Summary'!H$5:H$254,MATCH(B85,'2020 Summary'!B$5:B$254,0))</f>
        <v>250.8949918794944</v>
      </c>
      <c r="G85" s="40">
        <f t="shared" ref="G85:G148" si="11">F85-E85</f>
        <v>0</v>
      </c>
      <c r="H85" s="2">
        <v>81786.11</v>
      </c>
      <c r="I85" s="2">
        <f>INDEX('2020 Summary'!E$5:E$254,MATCH(B85,'2020 Summary'!B$5:B$254,0))</f>
        <v>81786.11</v>
      </c>
      <c r="J85" s="2">
        <f t="shared" ref="J85:J148" si="12">I85-H85</f>
        <v>0</v>
      </c>
      <c r="K85" s="2">
        <v>0</v>
      </c>
      <c r="L85" s="2">
        <f>INDEX('2020 Summary'!F$5:F$254,MATCH(B85,'2020 Summary'!B$5:B$254,0))</f>
        <v>0</v>
      </c>
      <c r="M85" s="2">
        <f t="shared" ref="M85:M148" si="13">L85-K85</f>
        <v>0</v>
      </c>
      <c r="N85" s="2">
        <f t="shared" si="10"/>
        <v>81786.11</v>
      </c>
      <c r="O85" s="34">
        <f>INDEX('2020 Summary'!G$5:G$254,MATCH(B85,'2020 Summary'!B$5:B$254,0))</f>
        <v>81786.11</v>
      </c>
      <c r="P85" s="2">
        <f t="shared" ref="P85:P148" si="14">O85-N85</f>
        <v>0</v>
      </c>
      <c r="Q85" s="33">
        <f t="shared" ref="Q85:Q148" si="15">IFERROR(O85/F85,"n.a.")</f>
        <v>325.97745131270739</v>
      </c>
      <c r="R85" s="43">
        <f t="shared" ref="R85:R148" si="16">O85*(E$12/O$18)</f>
        <v>39356.509902389182</v>
      </c>
      <c r="T85" s="43">
        <v>39438.424426445032</v>
      </c>
      <c r="U85" s="2">
        <f t="shared" ref="U85:U148" si="17">R85-T85</f>
        <v>-81.914524055850052</v>
      </c>
      <c r="V85" s="52">
        <v>-67.221030142834934</v>
      </c>
      <c r="W85" s="52">
        <f t="shared" ref="W85:W148" si="18">U85-V85</f>
        <v>-14.693493913015118</v>
      </c>
    </row>
    <row r="86" spans="2:23" x14ac:dyDescent="0.35">
      <c r="B86">
        <v>626</v>
      </c>
      <c r="C86" s="7">
        <v>6</v>
      </c>
      <c r="D86" s="12" t="s">
        <v>71</v>
      </c>
      <c r="E86" s="40">
        <v>23.941522726196077</v>
      </c>
      <c r="F86" s="40">
        <f>INDEX('2020 Summary'!H$5:H$254,MATCH(B86,'2020 Summary'!B$5:B$254,0))</f>
        <v>23.941522726196077</v>
      </c>
      <c r="G86" s="40">
        <f t="shared" si="11"/>
        <v>0</v>
      </c>
      <c r="H86" s="2">
        <v>18629.490000000002</v>
      </c>
      <c r="I86" s="2">
        <f>INDEX('2020 Summary'!E$5:E$254,MATCH(B86,'2020 Summary'!B$5:B$254,0))</f>
        <v>18629.490000000002</v>
      </c>
      <c r="J86" s="2">
        <f t="shared" si="12"/>
        <v>0</v>
      </c>
      <c r="K86" s="2">
        <v>0</v>
      </c>
      <c r="L86" s="2">
        <f>INDEX('2020 Summary'!F$5:F$254,MATCH(B86,'2020 Summary'!B$5:B$254,0))</f>
        <v>0</v>
      </c>
      <c r="M86" s="2">
        <f t="shared" si="13"/>
        <v>0</v>
      </c>
      <c r="N86" s="2">
        <f t="shared" si="10"/>
        <v>18629.490000000002</v>
      </c>
      <c r="O86" s="34">
        <f>INDEX('2020 Summary'!G$5:G$254,MATCH(B86,'2020 Summary'!B$5:B$254,0))</f>
        <v>18629.490000000002</v>
      </c>
      <c r="P86" s="2">
        <f t="shared" si="14"/>
        <v>0</v>
      </c>
      <c r="Q86" s="33">
        <f t="shared" si="15"/>
        <v>778.12469211142479</v>
      </c>
      <c r="R86" s="43">
        <f t="shared" si="16"/>
        <v>8964.7460633775136</v>
      </c>
      <c r="T86" s="43">
        <v>8983.4048039234713</v>
      </c>
      <c r="U86" s="2">
        <f t="shared" si="17"/>
        <v>-18.658740545957698</v>
      </c>
      <c r="V86" s="52">
        <v>-15.311811612455131</v>
      </c>
      <c r="W86" s="52">
        <f t="shared" si="18"/>
        <v>-3.3469289335025678</v>
      </c>
    </row>
    <row r="87" spans="2:23" x14ac:dyDescent="0.35">
      <c r="B87">
        <v>627</v>
      </c>
      <c r="C87" s="7">
        <v>6</v>
      </c>
      <c r="D87" s="12" t="s">
        <v>72</v>
      </c>
      <c r="E87" s="40">
        <v>160.83836755587552</v>
      </c>
      <c r="F87" s="40">
        <f>INDEX('2020 Summary'!H$5:H$254,MATCH(B87,'2020 Summary'!B$5:B$254,0))</f>
        <v>160.83836755587552</v>
      </c>
      <c r="G87" s="40">
        <f t="shared" si="11"/>
        <v>0</v>
      </c>
      <c r="H87" s="2">
        <v>77264.61</v>
      </c>
      <c r="I87" s="2">
        <f>INDEX('2020 Summary'!E$5:E$254,MATCH(B87,'2020 Summary'!B$5:B$254,0))</f>
        <v>77264.61</v>
      </c>
      <c r="J87" s="2">
        <f t="shared" si="12"/>
        <v>0</v>
      </c>
      <c r="K87" s="2">
        <v>0</v>
      </c>
      <c r="L87" s="2">
        <f>INDEX('2020 Summary'!F$5:F$254,MATCH(B87,'2020 Summary'!B$5:B$254,0))</f>
        <v>0</v>
      </c>
      <c r="M87" s="2">
        <f t="shared" si="13"/>
        <v>0</v>
      </c>
      <c r="N87" s="2">
        <f t="shared" si="10"/>
        <v>77264.61</v>
      </c>
      <c r="O87" s="34">
        <f>INDEX('2020 Summary'!G$5:G$254,MATCH(B87,'2020 Summary'!B$5:B$254,0))</f>
        <v>77264.61</v>
      </c>
      <c r="P87" s="2">
        <f t="shared" si="14"/>
        <v>0</v>
      </c>
      <c r="Q87" s="33">
        <f t="shared" si="15"/>
        <v>480.38668368825705</v>
      </c>
      <c r="R87" s="43">
        <f t="shared" si="16"/>
        <v>37180.706950963162</v>
      </c>
      <c r="T87" s="43">
        <v>37258.092875718736</v>
      </c>
      <c r="U87" s="2">
        <f t="shared" si="17"/>
        <v>-77.385924755573797</v>
      </c>
      <c r="V87" s="52">
        <v>-63.504752552529681</v>
      </c>
      <c r="W87" s="52">
        <f t="shared" si="18"/>
        <v>-13.881172203044116</v>
      </c>
    </row>
    <row r="88" spans="2:23" x14ac:dyDescent="0.35">
      <c r="B88">
        <v>634</v>
      </c>
      <c r="C88" s="7">
        <v>6</v>
      </c>
      <c r="D88" s="12" t="s">
        <v>73</v>
      </c>
      <c r="E88" s="40">
        <v>740.65427567911945</v>
      </c>
      <c r="F88" s="40">
        <f>INDEX('2020 Summary'!H$5:H$254,MATCH(B88,'2020 Summary'!B$5:B$254,0))</f>
        <v>739.57838656376748</v>
      </c>
      <c r="G88" s="40">
        <f t="shared" si="11"/>
        <v>-1.0758891153519698</v>
      </c>
      <c r="H88" s="2">
        <v>642243.07999999996</v>
      </c>
      <c r="I88" s="2">
        <f>INDEX('2020 Summary'!E$5:E$254,MATCH(B88,'2020 Summary'!B$5:B$254,0))</f>
        <v>644745.41</v>
      </c>
      <c r="J88" s="2">
        <f t="shared" si="12"/>
        <v>2502.3300000000745</v>
      </c>
      <c r="K88" s="2">
        <v>0</v>
      </c>
      <c r="L88" s="2">
        <f>INDEX('2020 Summary'!F$5:F$254,MATCH(B88,'2020 Summary'!B$5:B$254,0))</f>
        <v>0</v>
      </c>
      <c r="M88" s="2">
        <f t="shared" si="13"/>
        <v>0</v>
      </c>
      <c r="N88" s="2">
        <f t="shared" si="10"/>
        <v>642243.07999999996</v>
      </c>
      <c r="O88" s="34">
        <f>INDEX('2020 Summary'!G$5:G$254,MATCH(B88,'2020 Summary'!B$5:B$254,0))</f>
        <v>644745.41</v>
      </c>
      <c r="P88" s="2">
        <f t="shared" si="14"/>
        <v>2502.3300000000745</v>
      </c>
      <c r="Q88" s="33">
        <f t="shared" si="15"/>
        <v>871.77427263067966</v>
      </c>
      <c r="R88" s="43">
        <f t="shared" si="16"/>
        <v>310259.64082635759</v>
      </c>
      <c r="T88" s="43">
        <v>309698.73948017933</v>
      </c>
      <c r="U88" s="2">
        <f t="shared" si="17"/>
        <v>560.9013461782597</v>
      </c>
      <c r="V88" s="52">
        <v>676.73474083759356</v>
      </c>
      <c r="W88" s="52">
        <f t="shared" si="18"/>
        <v>-115.83339465933386</v>
      </c>
    </row>
    <row r="89" spans="2:23" x14ac:dyDescent="0.35">
      <c r="B89">
        <v>636</v>
      </c>
      <c r="C89" s="7">
        <v>6</v>
      </c>
      <c r="D89" s="12" t="s">
        <v>247</v>
      </c>
      <c r="E89" s="40">
        <v>52.010894198288028</v>
      </c>
      <c r="F89" s="40">
        <f>INDEX('2020 Summary'!H$5:H$254,MATCH(B89,'2020 Summary'!B$5:B$254,0))</f>
        <v>52.010894198288028</v>
      </c>
      <c r="G89" s="40">
        <f t="shared" si="11"/>
        <v>0</v>
      </c>
      <c r="H89" s="2">
        <v>81915.839999999997</v>
      </c>
      <c r="I89" s="2">
        <f>INDEX('2020 Summary'!E$5:E$254,MATCH(B89,'2020 Summary'!B$5:B$254,0))</f>
        <v>81915.839999999997</v>
      </c>
      <c r="J89" s="2">
        <f t="shared" si="12"/>
        <v>0</v>
      </c>
      <c r="K89" s="2">
        <v>76680</v>
      </c>
      <c r="L89" s="2">
        <f>INDEX('2020 Summary'!F$5:F$254,MATCH(B89,'2020 Summary'!B$5:B$254,0))</f>
        <v>76680</v>
      </c>
      <c r="M89" s="2">
        <f t="shared" si="13"/>
        <v>0</v>
      </c>
      <c r="N89" s="2">
        <f t="shared" si="10"/>
        <v>5235.8399999999965</v>
      </c>
      <c r="O89" s="34">
        <f>INDEX('2020 Summary'!G$5:G$254,MATCH(B89,'2020 Summary'!B$5:B$254,0))</f>
        <v>5235.8399999999965</v>
      </c>
      <c r="P89" s="2">
        <f t="shared" si="14"/>
        <v>0</v>
      </c>
      <c r="Q89" s="33">
        <f t="shared" si="15"/>
        <v>100.66814040994392</v>
      </c>
      <c r="R89" s="43">
        <f t="shared" si="16"/>
        <v>2519.552388630847</v>
      </c>
      <c r="T89" s="43">
        <v>2524.7964495310734</v>
      </c>
      <c r="U89" s="2">
        <f t="shared" si="17"/>
        <v>-5.2440609002264864</v>
      </c>
      <c r="V89" s="52">
        <v>-4.3034026005525448</v>
      </c>
      <c r="W89" s="52">
        <f t="shared" si="18"/>
        <v>-0.94065829967394166</v>
      </c>
    </row>
    <row r="90" spans="2:23" x14ac:dyDescent="0.35">
      <c r="B90">
        <v>641</v>
      </c>
      <c r="C90" s="7">
        <v>6</v>
      </c>
      <c r="D90" s="12" t="s">
        <v>248</v>
      </c>
      <c r="E90" s="40">
        <v>8.0818933340698198</v>
      </c>
      <c r="F90" s="40">
        <f>INDEX('2020 Summary'!H$5:H$254,MATCH(B90,'2020 Summary'!B$5:B$254,0))</f>
        <v>8.0818933340698198</v>
      </c>
      <c r="G90" s="40">
        <f t="shared" si="11"/>
        <v>0</v>
      </c>
      <c r="H90" s="2">
        <v>34364.78</v>
      </c>
      <c r="I90" s="2">
        <f>INDEX('2020 Summary'!E$5:E$254,MATCH(B90,'2020 Summary'!B$5:B$254,0))</f>
        <v>34364.78</v>
      </c>
      <c r="J90" s="2">
        <f t="shared" si="12"/>
        <v>0</v>
      </c>
      <c r="K90" s="2">
        <v>0</v>
      </c>
      <c r="L90" s="2">
        <f>INDEX('2020 Summary'!F$5:F$254,MATCH(B90,'2020 Summary'!B$5:B$254,0))</f>
        <v>0</v>
      </c>
      <c r="M90" s="2">
        <f t="shared" si="13"/>
        <v>0</v>
      </c>
      <c r="N90" s="2">
        <f t="shared" si="10"/>
        <v>34364.78</v>
      </c>
      <c r="O90" s="34">
        <f>INDEX('2020 Summary'!G$5:G$254,MATCH(B90,'2020 Summary'!B$5:B$254,0))</f>
        <v>34364.78</v>
      </c>
      <c r="P90" s="2">
        <f t="shared" si="14"/>
        <v>0</v>
      </c>
      <c r="Q90" s="33">
        <f t="shared" si="15"/>
        <v>4252.0704715481361</v>
      </c>
      <c r="R90" s="43">
        <f t="shared" si="16"/>
        <v>16536.766504280808</v>
      </c>
      <c r="T90" s="43">
        <v>16571.185241129693</v>
      </c>
      <c r="U90" s="2">
        <f t="shared" si="17"/>
        <v>-34.418736848885601</v>
      </c>
      <c r="V90" s="52">
        <v>-28.244843925596797</v>
      </c>
      <c r="W90" s="52">
        <f t="shared" si="18"/>
        <v>-6.173892923288804</v>
      </c>
    </row>
    <row r="91" spans="2:23" x14ac:dyDescent="0.35">
      <c r="B91">
        <v>644</v>
      </c>
      <c r="C91" s="7">
        <v>6</v>
      </c>
      <c r="D91" s="12" t="s">
        <v>74</v>
      </c>
      <c r="E91" s="40">
        <v>4.7100926742643461</v>
      </c>
      <c r="F91" s="40">
        <f>INDEX('2020 Summary'!H$5:H$254,MATCH(B91,'2020 Summary'!B$5:B$254,0))</f>
        <v>4.7100926742643461</v>
      </c>
      <c r="G91" s="40">
        <f t="shared" si="11"/>
        <v>0</v>
      </c>
      <c r="H91" s="2">
        <v>44753.64</v>
      </c>
      <c r="I91" s="2">
        <f>INDEX('2020 Summary'!E$5:E$254,MATCH(B91,'2020 Summary'!B$5:B$254,0))</f>
        <v>44753.64</v>
      </c>
      <c r="J91" s="2">
        <f t="shared" si="12"/>
        <v>0</v>
      </c>
      <c r="K91" s="2">
        <v>0</v>
      </c>
      <c r="L91" s="2">
        <f>INDEX('2020 Summary'!F$5:F$254,MATCH(B91,'2020 Summary'!B$5:B$254,0))</f>
        <v>0</v>
      </c>
      <c r="M91" s="2">
        <f t="shared" si="13"/>
        <v>0</v>
      </c>
      <c r="N91" s="2">
        <f t="shared" si="10"/>
        <v>44753.64</v>
      </c>
      <c r="O91" s="34">
        <f>INDEX('2020 Summary'!G$5:G$254,MATCH(B91,'2020 Summary'!B$5:B$254,0))</f>
        <v>44753.64</v>
      </c>
      <c r="P91" s="2">
        <f t="shared" si="14"/>
        <v>0</v>
      </c>
      <c r="Q91" s="33">
        <f t="shared" si="15"/>
        <v>9501.6474398754635</v>
      </c>
      <c r="R91" s="43">
        <f t="shared" si="16"/>
        <v>21536.017250703822</v>
      </c>
      <c r="T91" s="43">
        <v>21580.841159315773</v>
      </c>
      <c r="U91" s="2">
        <f t="shared" si="17"/>
        <v>-44.823908611950174</v>
      </c>
      <c r="V91" s="52">
        <v>-36.783578329395823</v>
      </c>
      <c r="W91" s="52">
        <f t="shared" si="18"/>
        <v>-8.0403302825543506</v>
      </c>
    </row>
    <row r="92" spans="2:23" x14ac:dyDescent="0.35">
      <c r="B92">
        <v>694</v>
      </c>
      <c r="C92" s="7">
        <v>6</v>
      </c>
      <c r="D92" s="12" t="s">
        <v>76</v>
      </c>
      <c r="E92" s="40">
        <v>19.03</v>
      </c>
      <c r="F92" s="40">
        <f>INDEX('2020 Summary'!H$5:H$254,MATCH(B92,'2020 Summary'!B$5:B$254,0))</f>
        <v>19.03</v>
      </c>
      <c r="G92" s="40">
        <f t="shared" si="11"/>
        <v>0</v>
      </c>
      <c r="H92" s="2">
        <v>45782.7</v>
      </c>
      <c r="I92" s="2">
        <f>INDEX('2020 Summary'!E$5:E$254,MATCH(B92,'2020 Summary'!B$5:B$254,0))</f>
        <v>45782.7</v>
      </c>
      <c r="J92" s="2">
        <f t="shared" si="12"/>
        <v>0</v>
      </c>
      <c r="K92" s="2">
        <v>0</v>
      </c>
      <c r="L92" s="2">
        <f>INDEX('2020 Summary'!F$5:F$254,MATCH(B92,'2020 Summary'!B$5:B$254,0))</f>
        <v>0</v>
      </c>
      <c r="M92" s="2">
        <f t="shared" si="13"/>
        <v>0</v>
      </c>
      <c r="N92" s="2">
        <f t="shared" si="10"/>
        <v>45782.7</v>
      </c>
      <c r="O92" s="34">
        <f>INDEX('2020 Summary'!G$5:G$254,MATCH(B92,'2020 Summary'!B$5:B$254,0))</f>
        <v>45782.7</v>
      </c>
      <c r="P92" s="2">
        <f t="shared" si="14"/>
        <v>0</v>
      </c>
      <c r="Q92" s="33">
        <f t="shared" si="15"/>
        <v>2405.8171308460323</v>
      </c>
      <c r="R92" s="43">
        <f t="shared" si="16"/>
        <v>22031.213929946207</v>
      </c>
      <c r="T92" s="43">
        <v>22077.068514306462</v>
      </c>
      <c r="U92" s="2">
        <f t="shared" si="17"/>
        <v>-45.854584360255103</v>
      </c>
      <c r="V92" s="52">
        <v>-37.629375657070341</v>
      </c>
      <c r="W92" s="52">
        <f t="shared" si="18"/>
        <v>-8.2252087031847623</v>
      </c>
    </row>
    <row r="93" spans="2:23" x14ac:dyDescent="0.35">
      <c r="B93">
        <v>706</v>
      </c>
      <c r="C93" s="7">
        <v>6</v>
      </c>
      <c r="D93" s="12" t="s">
        <v>77</v>
      </c>
      <c r="E93" s="40">
        <v>50.910157288145029</v>
      </c>
      <c r="F93" s="40">
        <f>INDEX('2020 Summary'!H$5:H$254,MATCH(B93,'2020 Summary'!B$5:B$254,0))</f>
        <v>50.910157288145029</v>
      </c>
      <c r="G93" s="40">
        <f t="shared" si="11"/>
        <v>0</v>
      </c>
      <c r="H93" s="2">
        <v>63054.879999999997</v>
      </c>
      <c r="I93" s="2">
        <f>INDEX('2020 Summary'!E$5:E$254,MATCH(B93,'2020 Summary'!B$5:B$254,0))</f>
        <v>63054.879999999997</v>
      </c>
      <c r="J93" s="2">
        <f t="shared" si="12"/>
        <v>0</v>
      </c>
      <c r="K93" s="2">
        <v>0</v>
      </c>
      <c r="L93" s="2">
        <f>INDEX('2020 Summary'!F$5:F$254,MATCH(B93,'2020 Summary'!B$5:B$254,0))</f>
        <v>0</v>
      </c>
      <c r="M93" s="2">
        <f t="shared" si="13"/>
        <v>0</v>
      </c>
      <c r="N93" s="2">
        <f t="shared" si="10"/>
        <v>63054.879999999997</v>
      </c>
      <c r="O93" s="34">
        <f>INDEX('2020 Summary'!G$5:G$254,MATCH(B93,'2020 Summary'!B$5:B$254,0))</f>
        <v>63054.879999999997</v>
      </c>
      <c r="P93" s="2">
        <f t="shared" si="14"/>
        <v>0</v>
      </c>
      <c r="Q93" s="33">
        <f t="shared" si="15"/>
        <v>1238.5520563827249</v>
      </c>
      <c r="R93" s="43">
        <f t="shared" si="16"/>
        <v>30342.805265025581</v>
      </c>
      <c r="T93" s="43">
        <v>30405.959148791404</v>
      </c>
      <c r="U93" s="2">
        <f t="shared" si="17"/>
        <v>-63.153883765822684</v>
      </c>
      <c r="V93" s="52">
        <v>-51.825597147642839</v>
      </c>
      <c r="W93" s="52">
        <f t="shared" si="18"/>
        <v>-11.328286618179845</v>
      </c>
    </row>
    <row r="94" spans="2:23" x14ac:dyDescent="0.35">
      <c r="B94">
        <v>710</v>
      </c>
      <c r="C94" s="7">
        <v>6</v>
      </c>
      <c r="D94" s="12" t="s">
        <v>249</v>
      </c>
      <c r="E94" s="40">
        <v>72.740000000000009</v>
      </c>
      <c r="F94" s="40">
        <f>INDEX('2020 Summary'!H$5:H$254,MATCH(B94,'2020 Summary'!B$5:B$254,0))</f>
        <v>72.740000000000009</v>
      </c>
      <c r="G94" s="40">
        <f t="shared" si="11"/>
        <v>0</v>
      </c>
      <c r="H94" s="2">
        <v>75931.14</v>
      </c>
      <c r="I94" s="2">
        <f>INDEX('2020 Summary'!E$5:E$254,MATCH(B94,'2020 Summary'!B$5:B$254,0))</f>
        <v>75931.14</v>
      </c>
      <c r="J94" s="2">
        <f t="shared" si="12"/>
        <v>0</v>
      </c>
      <c r="K94" s="2">
        <v>0</v>
      </c>
      <c r="L94" s="2">
        <f>INDEX('2020 Summary'!F$5:F$254,MATCH(B94,'2020 Summary'!B$5:B$254,0))</f>
        <v>0</v>
      </c>
      <c r="M94" s="2">
        <f t="shared" si="13"/>
        <v>0</v>
      </c>
      <c r="N94" s="2">
        <f t="shared" si="10"/>
        <v>75931.14</v>
      </c>
      <c r="O94" s="34">
        <f>INDEX('2020 Summary'!G$5:G$254,MATCH(B94,'2020 Summary'!B$5:B$254,0))</f>
        <v>75931.14</v>
      </c>
      <c r="P94" s="2">
        <f t="shared" si="14"/>
        <v>0</v>
      </c>
      <c r="Q94" s="33">
        <f t="shared" si="15"/>
        <v>1043.8704976629087</v>
      </c>
      <c r="R94" s="43">
        <f t="shared" si="16"/>
        <v>36539.024332000859</v>
      </c>
      <c r="T94" s="43">
        <v>36615.074693047725</v>
      </c>
      <c r="U94" s="2">
        <f t="shared" si="17"/>
        <v>-76.050361046865874</v>
      </c>
      <c r="V94" s="52">
        <v>-62.408756825818273</v>
      </c>
      <c r="W94" s="52">
        <f t="shared" si="18"/>
        <v>-13.641604221047601</v>
      </c>
    </row>
    <row r="95" spans="2:23" x14ac:dyDescent="0.35">
      <c r="B95">
        <v>747</v>
      </c>
      <c r="C95" s="7">
        <v>6</v>
      </c>
      <c r="D95" s="12" t="s">
        <v>79</v>
      </c>
      <c r="E95" s="40">
        <v>38</v>
      </c>
      <c r="F95" s="40">
        <f>INDEX('2020 Summary'!H$5:H$254,MATCH(B95,'2020 Summary'!B$5:B$254,0))</f>
        <v>38</v>
      </c>
      <c r="G95" s="40">
        <f t="shared" si="11"/>
        <v>0</v>
      </c>
      <c r="H95" s="2">
        <v>45706.95</v>
      </c>
      <c r="I95" s="2">
        <f>INDEX('2020 Summary'!E$5:E$254,MATCH(B95,'2020 Summary'!B$5:B$254,0))</f>
        <v>45706.95</v>
      </c>
      <c r="J95" s="2">
        <f t="shared" si="12"/>
        <v>0</v>
      </c>
      <c r="K95" s="2">
        <v>0</v>
      </c>
      <c r="L95" s="2">
        <f>INDEX('2020 Summary'!F$5:F$254,MATCH(B95,'2020 Summary'!B$5:B$254,0))</f>
        <v>0</v>
      </c>
      <c r="M95" s="2">
        <f t="shared" si="13"/>
        <v>0</v>
      </c>
      <c r="N95" s="2">
        <f t="shared" si="10"/>
        <v>45706.95</v>
      </c>
      <c r="O95" s="34">
        <f>INDEX('2020 Summary'!G$5:G$254,MATCH(B95,'2020 Summary'!B$5:B$254,0))</f>
        <v>45706.95</v>
      </c>
      <c r="P95" s="2">
        <f t="shared" si="14"/>
        <v>0</v>
      </c>
      <c r="Q95" s="33">
        <f t="shared" si="15"/>
        <v>1202.8144736842105</v>
      </c>
      <c r="R95" s="43">
        <f t="shared" si="16"/>
        <v>21994.762072471804</v>
      </c>
      <c r="T95" s="43">
        <v>22040.540787895421</v>
      </c>
      <c r="U95" s="2">
        <f t="shared" si="17"/>
        <v>-45.778715423617541</v>
      </c>
      <c r="V95" s="52">
        <v>-37.567115781483153</v>
      </c>
      <c r="W95" s="52">
        <f t="shared" si="18"/>
        <v>-8.211599642134388</v>
      </c>
    </row>
    <row r="96" spans="2:23" x14ac:dyDescent="0.35">
      <c r="B96">
        <v>758</v>
      </c>
      <c r="C96" s="7">
        <v>6</v>
      </c>
      <c r="D96" s="12" t="s">
        <v>250</v>
      </c>
      <c r="E96" s="40">
        <v>310.97010643301292</v>
      </c>
      <c r="F96" s="40">
        <f>INDEX('2020 Summary'!H$5:H$254,MATCH(B96,'2020 Summary'!B$5:B$254,0))</f>
        <v>310.97010643301292</v>
      </c>
      <c r="G96" s="40">
        <f t="shared" si="11"/>
        <v>0</v>
      </c>
      <c r="H96" s="2">
        <v>346195.68</v>
      </c>
      <c r="I96" s="2">
        <f>INDEX('2020 Summary'!E$5:E$254,MATCH(B96,'2020 Summary'!B$5:B$254,0))</f>
        <v>346195.68</v>
      </c>
      <c r="J96" s="2">
        <f t="shared" si="12"/>
        <v>0</v>
      </c>
      <c r="K96" s="2">
        <v>10.15</v>
      </c>
      <c r="L96" s="2">
        <f>INDEX('2020 Summary'!F$5:F$254,MATCH(B96,'2020 Summary'!B$5:B$254,0))</f>
        <v>10.15</v>
      </c>
      <c r="M96" s="2">
        <f t="shared" si="13"/>
        <v>0</v>
      </c>
      <c r="N96" s="2">
        <f t="shared" si="10"/>
        <v>346185.52999999997</v>
      </c>
      <c r="O96" s="34">
        <f>INDEX('2020 Summary'!G$5:G$254,MATCH(B96,'2020 Summary'!B$5:B$254,0))</f>
        <v>346185.52999999997</v>
      </c>
      <c r="P96" s="2">
        <f t="shared" si="14"/>
        <v>0</v>
      </c>
      <c r="Q96" s="33">
        <f t="shared" si="15"/>
        <v>1113.2437582857274</v>
      </c>
      <c r="R96" s="43">
        <f t="shared" si="16"/>
        <v>166588.85279552781</v>
      </c>
      <c r="T96" s="43">
        <v>166935.58187855882</v>
      </c>
      <c r="U96" s="2">
        <f t="shared" si="17"/>
        <v>-346.72908303100849</v>
      </c>
      <c r="V96" s="52">
        <v>-284.53423138897051</v>
      </c>
      <c r="W96" s="52">
        <f t="shared" si="18"/>
        <v>-62.194851642037975</v>
      </c>
    </row>
    <row r="97" spans="2:23" x14ac:dyDescent="0.35">
      <c r="B97">
        <v>765</v>
      </c>
      <c r="C97" s="7">
        <v>6</v>
      </c>
      <c r="D97" s="12" t="s">
        <v>80</v>
      </c>
      <c r="E97" s="40">
        <v>114.5</v>
      </c>
      <c r="F97" s="40">
        <f>INDEX('2020 Summary'!H$5:H$254,MATCH(B97,'2020 Summary'!B$5:B$254,0))</f>
        <v>114.5</v>
      </c>
      <c r="G97" s="40">
        <f t="shared" si="11"/>
        <v>0</v>
      </c>
      <c r="H97" s="2">
        <v>93738.78</v>
      </c>
      <c r="I97" s="2">
        <f>INDEX('2020 Summary'!E$5:E$254,MATCH(B97,'2020 Summary'!B$5:B$254,0))</f>
        <v>93738.78</v>
      </c>
      <c r="J97" s="2">
        <f t="shared" si="12"/>
        <v>0</v>
      </c>
      <c r="K97" s="2">
        <v>0</v>
      </c>
      <c r="L97" s="2">
        <f>INDEX('2020 Summary'!F$5:F$254,MATCH(B97,'2020 Summary'!B$5:B$254,0))</f>
        <v>0</v>
      </c>
      <c r="M97" s="2">
        <f t="shared" si="13"/>
        <v>0</v>
      </c>
      <c r="N97" s="2">
        <f t="shared" si="10"/>
        <v>93738.78</v>
      </c>
      <c r="O97" s="34">
        <f>INDEX('2020 Summary'!G$5:G$254,MATCH(B97,'2020 Summary'!B$5:B$254,0))</f>
        <v>93738.78</v>
      </c>
      <c r="P97" s="2">
        <f t="shared" si="14"/>
        <v>0</v>
      </c>
      <c r="Q97" s="33">
        <f t="shared" si="15"/>
        <v>818.67930131004368</v>
      </c>
      <c r="R97" s="43">
        <f t="shared" si="16"/>
        <v>45108.285787255081</v>
      </c>
      <c r="T97" s="43">
        <v>45202.171748444292</v>
      </c>
      <c r="U97" s="2">
        <f t="shared" si="17"/>
        <v>-93.88596118921123</v>
      </c>
      <c r="V97" s="52">
        <v>-77.045079609888489</v>
      </c>
      <c r="W97" s="52">
        <f t="shared" si="18"/>
        <v>-16.84088157932274</v>
      </c>
    </row>
    <row r="98" spans="2:23" x14ac:dyDescent="0.35">
      <c r="B98">
        <v>770</v>
      </c>
      <c r="C98" s="7">
        <v>6</v>
      </c>
      <c r="D98" s="12" t="s">
        <v>81</v>
      </c>
      <c r="E98" s="40">
        <v>42.24</v>
      </c>
      <c r="F98" s="40">
        <f>INDEX('2020 Summary'!H$5:H$254,MATCH(B98,'2020 Summary'!B$5:B$254,0))</f>
        <v>42.24</v>
      </c>
      <c r="G98" s="40">
        <f t="shared" si="11"/>
        <v>0</v>
      </c>
      <c r="H98" s="2">
        <v>26544.54</v>
      </c>
      <c r="I98" s="2">
        <f>INDEX('2020 Summary'!E$5:E$254,MATCH(B98,'2020 Summary'!B$5:B$254,0))</f>
        <v>26544.54</v>
      </c>
      <c r="J98" s="2">
        <f t="shared" si="12"/>
        <v>0</v>
      </c>
      <c r="K98" s="2">
        <v>0</v>
      </c>
      <c r="L98" s="2">
        <f>INDEX('2020 Summary'!F$5:F$254,MATCH(B98,'2020 Summary'!B$5:B$254,0))</f>
        <v>0</v>
      </c>
      <c r="M98" s="2">
        <f t="shared" si="13"/>
        <v>0</v>
      </c>
      <c r="N98" s="2">
        <f t="shared" si="10"/>
        <v>26544.54</v>
      </c>
      <c r="O98" s="34">
        <f>INDEX('2020 Summary'!G$5:G$254,MATCH(B98,'2020 Summary'!B$5:B$254,0))</f>
        <v>26544.54</v>
      </c>
      <c r="P98" s="2">
        <f t="shared" si="14"/>
        <v>0</v>
      </c>
      <c r="Q98" s="33">
        <f t="shared" si="15"/>
        <v>628.421875</v>
      </c>
      <c r="R98" s="43">
        <f t="shared" si="16"/>
        <v>12773.568169024858</v>
      </c>
      <c r="T98" s="43">
        <v>12800.154387153849</v>
      </c>
      <c r="U98" s="2">
        <f t="shared" si="17"/>
        <v>-26.586218128990367</v>
      </c>
      <c r="V98" s="52">
        <v>-21.817290533414052</v>
      </c>
      <c r="W98" s="52">
        <f t="shared" si="18"/>
        <v>-4.7689275955763151</v>
      </c>
    </row>
    <row r="99" spans="2:23" x14ac:dyDescent="0.35">
      <c r="B99">
        <v>774</v>
      </c>
      <c r="C99" s="7">
        <v>6</v>
      </c>
      <c r="D99" s="12" t="s">
        <v>251</v>
      </c>
      <c r="E99" s="40">
        <v>368.77053231096539</v>
      </c>
      <c r="F99" s="40">
        <f>INDEX('2020 Summary'!H$5:H$254,MATCH(B99,'2020 Summary'!B$5:B$254,0))</f>
        <v>368.77053231096539</v>
      </c>
      <c r="G99" s="40">
        <f t="shared" si="11"/>
        <v>0</v>
      </c>
      <c r="H99" s="2">
        <v>332720.55</v>
      </c>
      <c r="I99" s="2">
        <f>INDEX('2020 Summary'!E$5:E$254,MATCH(B99,'2020 Summary'!B$5:B$254,0))</f>
        <v>332720.55</v>
      </c>
      <c r="J99" s="2">
        <f t="shared" si="12"/>
        <v>0</v>
      </c>
      <c r="K99" s="2">
        <v>0</v>
      </c>
      <c r="L99" s="2">
        <f>INDEX('2020 Summary'!F$5:F$254,MATCH(B99,'2020 Summary'!B$5:B$254,0))</f>
        <v>0</v>
      </c>
      <c r="M99" s="2">
        <f t="shared" si="13"/>
        <v>0</v>
      </c>
      <c r="N99" s="2">
        <f t="shared" si="10"/>
        <v>332720.55</v>
      </c>
      <c r="O99" s="34">
        <f>INDEX('2020 Summary'!G$5:G$254,MATCH(B99,'2020 Summary'!B$5:B$254,0))</f>
        <v>332720.55</v>
      </c>
      <c r="P99" s="2">
        <f t="shared" si="14"/>
        <v>0</v>
      </c>
      <c r="Q99" s="33">
        <f t="shared" si="15"/>
        <v>902.24277931034283</v>
      </c>
      <c r="R99" s="43">
        <f t="shared" si="16"/>
        <v>160109.33422317522</v>
      </c>
      <c r="T99" s="43">
        <v>160442.57718456379</v>
      </c>
      <c r="U99" s="2">
        <f t="shared" si="17"/>
        <v>-333.24296138857608</v>
      </c>
      <c r="V99" s="52">
        <v>-273.46719535492593</v>
      </c>
      <c r="W99" s="52">
        <f t="shared" si="18"/>
        <v>-59.775766033650143</v>
      </c>
    </row>
    <row r="100" spans="2:23" x14ac:dyDescent="0.35">
      <c r="B100">
        <v>794</v>
      </c>
      <c r="C100" s="7">
        <v>6</v>
      </c>
      <c r="D100" s="12" t="s">
        <v>82</v>
      </c>
      <c r="E100" s="40">
        <v>20.222113750946743</v>
      </c>
      <c r="F100" s="40">
        <f>INDEX('2020 Summary'!H$5:H$254,MATCH(B100,'2020 Summary'!B$5:B$254,0))</f>
        <v>20.222113750946743</v>
      </c>
      <c r="G100" s="40">
        <f t="shared" si="11"/>
        <v>0</v>
      </c>
      <c r="H100" s="2">
        <v>49916.800000000003</v>
      </c>
      <c r="I100" s="2">
        <f>INDEX('2020 Summary'!E$5:E$254,MATCH(B100,'2020 Summary'!B$5:B$254,0))</f>
        <v>49916.800000000003</v>
      </c>
      <c r="J100" s="2">
        <f t="shared" si="12"/>
        <v>0</v>
      </c>
      <c r="K100" s="2">
        <v>0</v>
      </c>
      <c r="L100" s="2">
        <f>INDEX('2020 Summary'!F$5:F$254,MATCH(B100,'2020 Summary'!B$5:B$254,0))</f>
        <v>0</v>
      </c>
      <c r="M100" s="2">
        <f t="shared" si="13"/>
        <v>0</v>
      </c>
      <c r="N100" s="2">
        <f t="shared" si="10"/>
        <v>49916.800000000003</v>
      </c>
      <c r="O100" s="34">
        <f>INDEX('2020 Summary'!G$5:G$254,MATCH(B100,'2020 Summary'!B$5:B$254,0))</f>
        <v>49916.800000000003</v>
      </c>
      <c r="P100" s="2">
        <f t="shared" si="14"/>
        <v>0</v>
      </c>
      <c r="Q100" s="33">
        <f t="shared" si="15"/>
        <v>2468.4264273641047</v>
      </c>
      <c r="R100" s="43">
        <f t="shared" si="16"/>
        <v>24020.595104664841</v>
      </c>
      <c r="T100" s="43">
        <v>24070.590280060653</v>
      </c>
      <c r="U100" s="2">
        <f t="shared" si="17"/>
        <v>-49.995175395812112</v>
      </c>
      <c r="V100" s="52">
        <v>-41.027244325883657</v>
      </c>
      <c r="W100" s="52">
        <f t="shared" si="18"/>
        <v>-8.9679310699284542</v>
      </c>
    </row>
    <row r="101" spans="2:23" x14ac:dyDescent="0.35">
      <c r="B101">
        <v>806</v>
      </c>
      <c r="C101" s="7">
        <v>6</v>
      </c>
      <c r="D101" s="12" t="s">
        <v>83</v>
      </c>
      <c r="E101" s="40">
        <v>38</v>
      </c>
      <c r="F101" s="40">
        <f>INDEX('2020 Summary'!H$5:H$254,MATCH(B101,'2020 Summary'!B$5:B$254,0))</f>
        <v>38</v>
      </c>
      <c r="G101" s="40">
        <f t="shared" si="11"/>
        <v>0</v>
      </c>
      <c r="H101" s="2">
        <v>54684.83</v>
      </c>
      <c r="I101" s="2">
        <f>INDEX('2020 Summary'!E$5:E$254,MATCH(B101,'2020 Summary'!B$5:B$254,0))</f>
        <v>54684.83</v>
      </c>
      <c r="J101" s="2">
        <f t="shared" si="12"/>
        <v>0</v>
      </c>
      <c r="K101" s="2">
        <v>0</v>
      </c>
      <c r="L101" s="2">
        <f>INDEX('2020 Summary'!F$5:F$254,MATCH(B101,'2020 Summary'!B$5:B$254,0))</f>
        <v>0</v>
      </c>
      <c r="M101" s="2">
        <f t="shared" si="13"/>
        <v>0</v>
      </c>
      <c r="N101" s="2">
        <f t="shared" si="10"/>
        <v>54684.83</v>
      </c>
      <c r="O101" s="34">
        <f>INDEX('2020 Summary'!G$5:G$254,MATCH(B101,'2020 Summary'!B$5:B$254,0))</f>
        <v>54684.83</v>
      </c>
      <c r="P101" s="2">
        <f t="shared" si="14"/>
        <v>0</v>
      </c>
      <c r="Q101" s="33">
        <f t="shared" si="15"/>
        <v>1439.0744736842105</v>
      </c>
      <c r="R101" s="43">
        <f t="shared" si="16"/>
        <v>26315.031408211846</v>
      </c>
      <c r="T101" s="43">
        <v>26369.802099989767</v>
      </c>
      <c r="U101" s="2">
        <f t="shared" si="17"/>
        <v>-54.770691777921456</v>
      </c>
      <c r="V101" s="52">
        <v>-44.94614801689022</v>
      </c>
      <c r="W101" s="52">
        <f t="shared" si="18"/>
        <v>-9.8245437610312365</v>
      </c>
    </row>
    <row r="102" spans="2:23" x14ac:dyDescent="0.35">
      <c r="B102">
        <v>811</v>
      </c>
      <c r="C102" s="7">
        <v>6</v>
      </c>
      <c r="D102" s="12" t="s">
        <v>252</v>
      </c>
      <c r="E102" s="40">
        <v>628.76180768251299</v>
      </c>
      <c r="F102" s="40">
        <f>INDEX('2020 Summary'!H$5:H$254,MATCH(B102,'2020 Summary'!B$5:B$254,0))</f>
        <v>628.76180768251299</v>
      </c>
      <c r="G102" s="40">
        <f t="shared" si="11"/>
        <v>0</v>
      </c>
      <c r="H102" s="2">
        <v>653705.11</v>
      </c>
      <c r="I102" s="2">
        <f>INDEX('2020 Summary'!E$5:E$254,MATCH(B102,'2020 Summary'!B$5:B$254,0))</f>
        <v>651309.42000000004</v>
      </c>
      <c r="J102" s="2">
        <f t="shared" si="12"/>
        <v>-2395.6899999999441</v>
      </c>
      <c r="K102" s="2">
        <v>3336.7400000000002</v>
      </c>
      <c r="L102" s="2">
        <f>INDEX('2020 Summary'!F$5:F$254,MATCH(B102,'2020 Summary'!B$5:B$254,0))</f>
        <v>3336.7400000000002</v>
      </c>
      <c r="M102" s="2">
        <f t="shared" si="13"/>
        <v>0</v>
      </c>
      <c r="N102" s="2">
        <f t="shared" si="10"/>
        <v>650368.37</v>
      </c>
      <c r="O102" s="34">
        <f>INDEX('2020 Summary'!G$5:G$254,MATCH(B102,'2020 Summary'!B$5:B$254,0))</f>
        <v>647972.68000000005</v>
      </c>
      <c r="P102" s="2">
        <f t="shared" si="14"/>
        <v>-2395.6899999999441</v>
      </c>
      <c r="Q102" s="33">
        <f t="shared" si="15"/>
        <v>1030.553497497398</v>
      </c>
      <c r="R102" s="43">
        <f t="shared" si="16"/>
        <v>311812.64394281199</v>
      </c>
      <c r="T102" s="43">
        <v>313616.86977892992</v>
      </c>
      <c r="U102" s="2">
        <f t="shared" si="17"/>
        <v>-1804.2258361179265</v>
      </c>
      <c r="V102" s="52">
        <v>-1687.812637967465</v>
      </c>
      <c r="W102" s="52">
        <f t="shared" si="18"/>
        <v>-116.41319815046154</v>
      </c>
    </row>
    <row r="103" spans="2:23" x14ac:dyDescent="0.35">
      <c r="B103">
        <v>824</v>
      </c>
      <c r="C103" s="7">
        <v>6</v>
      </c>
      <c r="D103" s="12" t="s">
        <v>84</v>
      </c>
      <c r="E103" s="40">
        <v>32.54</v>
      </c>
      <c r="F103" s="40">
        <f>INDEX('2020 Summary'!H$5:H$254,MATCH(B103,'2020 Summary'!B$5:B$254,0))</f>
        <v>32.54</v>
      </c>
      <c r="G103" s="40">
        <f t="shared" si="11"/>
        <v>0</v>
      </c>
      <c r="H103" s="2">
        <v>58741.05</v>
      </c>
      <c r="I103" s="2">
        <f>INDEX('2020 Summary'!E$5:E$254,MATCH(B103,'2020 Summary'!B$5:B$254,0))</f>
        <v>58741.05</v>
      </c>
      <c r="J103" s="2">
        <f t="shared" si="12"/>
        <v>0</v>
      </c>
      <c r="K103" s="2">
        <v>0</v>
      </c>
      <c r="L103" s="2">
        <f>INDEX('2020 Summary'!F$5:F$254,MATCH(B103,'2020 Summary'!B$5:B$254,0))</f>
        <v>0</v>
      </c>
      <c r="M103" s="2">
        <f t="shared" si="13"/>
        <v>0</v>
      </c>
      <c r="N103" s="2">
        <f t="shared" si="10"/>
        <v>58741.05</v>
      </c>
      <c r="O103" s="34">
        <f>INDEX('2020 Summary'!G$5:G$254,MATCH(B103,'2020 Summary'!B$5:B$254,0))</f>
        <v>58741.05</v>
      </c>
      <c r="P103" s="2">
        <f t="shared" si="14"/>
        <v>0</v>
      </c>
      <c r="Q103" s="33">
        <f t="shared" si="15"/>
        <v>1805.1951444376155</v>
      </c>
      <c r="R103" s="43">
        <f t="shared" si="16"/>
        <v>28266.935742533027</v>
      </c>
      <c r="T103" s="43">
        <v>28325.769023065517</v>
      </c>
      <c r="U103" s="2">
        <f t="shared" si="17"/>
        <v>-58.83328053248988</v>
      </c>
      <c r="V103" s="52">
        <v>-48.280006136392331</v>
      </c>
      <c r="W103" s="52">
        <f t="shared" si="18"/>
        <v>-10.553274396097549</v>
      </c>
    </row>
    <row r="104" spans="2:23" x14ac:dyDescent="0.35">
      <c r="B104">
        <v>826</v>
      </c>
      <c r="C104" s="7">
        <v>6</v>
      </c>
      <c r="D104" s="12" t="s">
        <v>85</v>
      </c>
      <c r="E104" s="40">
        <v>45.95</v>
      </c>
      <c r="F104" s="40">
        <f>INDEX('2020 Summary'!H$5:H$254,MATCH(B104,'2020 Summary'!B$5:B$254,0))</f>
        <v>45.95</v>
      </c>
      <c r="G104" s="40">
        <f t="shared" si="11"/>
        <v>0</v>
      </c>
      <c r="H104" s="2">
        <v>36376.480000000003</v>
      </c>
      <c r="I104" s="2">
        <f>INDEX('2020 Summary'!E$5:E$254,MATCH(B104,'2020 Summary'!B$5:B$254,0))</f>
        <v>36376.480000000003</v>
      </c>
      <c r="J104" s="2">
        <f t="shared" si="12"/>
        <v>0</v>
      </c>
      <c r="K104" s="2">
        <v>0</v>
      </c>
      <c r="L104" s="2">
        <f>INDEX('2020 Summary'!F$5:F$254,MATCH(B104,'2020 Summary'!B$5:B$254,0))</f>
        <v>0</v>
      </c>
      <c r="M104" s="2">
        <f t="shared" si="13"/>
        <v>0</v>
      </c>
      <c r="N104" s="2">
        <f t="shared" si="10"/>
        <v>36376.480000000003</v>
      </c>
      <c r="O104" s="34">
        <f>INDEX('2020 Summary'!G$5:G$254,MATCH(B104,'2020 Summary'!B$5:B$254,0))</f>
        <v>36376.480000000003</v>
      </c>
      <c r="P104" s="2">
        <f t="shared" si="14"/>
        <v>0</v>
      </c>
      <c r="Q104" s="33">
        <f t="shared" si="15"/>
        <v>791.653536452666</v>
      </c>
      <c r="R104" s="43">
        <f t="shared" si="16"/>
        <v>17504.821972020214</v>
      </c>
      <c r="T104" s="43">
        <v>17541.255567480704</v>
      </c>
      <c r="U104" s="2">
        <f t="shared" si="17"/>
        <v>-36.433595460490324</v>
      </c>
      <c r="V104" s="52">
        <v>-29.898285400420718</v>
      </c>
      <c r="W104" s="52">
        <f t="shared" si="18"/>
        <v>-6.5353100600696052</v>
      </c>
    </row>
    <row r="105" spans="2:23" x14ac:dyDescent="0.35">
      <c r="B105">
        <v>840</v>
      </c>
      <c r="C105" s="7">
        <v>6</v>
      </c>
      <c r="D105" s="12" t="s">
        <v>86</v>
      </c>
      <c r="E105" s="40">
        <v>148.27232695257985</v>
      </c>
      <c r="F105" s="40">
        <f>INDEX('2020 Summary'!H$5:H$254,MATCH(B105,'2020 Summary'!B$5:B$254,0))</f>
        <v>148.27232695257985</v>
      </c>
      <c r="G105" s="40">
        <f t="shared" si="11"/>
        <v>0</v>
      </c>
      <c r="H105" s="2">
        <v>165320.72</v>
      </c>
      <c r="I105" s="2">
        <f>INDEX('2020 Summary'!E$5:E$254,MATCH(B105,'2020 Summary'!B$5:B$254,0))</f>
        <v>212261.08</v>
      </c>
      <c r="J105" s="2">
        <f t="shared" si="12"/>
        <v>46940.359999999986</v>
      </c>
      <c r="K105" s="2">
        <v>0</v>
      </c>
      <c r="L105" s="2">
        <f>INDEX('2020 Summary'!F$5:F$254,MATCH(B105,'2020 Summary'!B$5:B$254,0))</f>
        <v>0</v>
      </c>
      <c r="M105" s="2">
        <f t="shared" si="13"/>
        <v>0</v>
      </c>
      <c r="N105" s="2">
        <f t="shared" si="10"/>
        <v>165320.72</v>
      </c>
      <c r="O105" s="34">
        <f>INDEX('2020 Summary'!G$5:G$254,MATCH(B105,'2020 Summary'!B$5:B$254,0))</f>
        <v>212261.08</v>
      </c>
      <c r="P105" s="2">
        <f t="shared" si="14"/>
        <v>46940.359999999986</v>
      </c>
      <c r="Q105" s="33">
        <f t="shared" si="15"/>
        <v>1431.5623445222175</v>
      </c>
      <c r="R105" s="43">
        <f t="shared" si="16"/>
        <v>102142.71466037229</v>
      </c>
      <c r="T105" s="43">
        <v>79720.000399156779</v>
      </c>
      <c r="U105" s="2">
        <f t="shared" si="17"/>
        <v>22422.714261215515</v>
      </c>
      <c r="V105" s="52">
        <v>-135.87917437759461</v>
      </c>
      <c r="W105" s="52">
        <f t="shared" si="18"/>
        <v>22558.593435593109</v>
      </c>
    </row>
    <row r="106" spans="2:23" x14ac:dyDescent="0.35">
      <c r="B106">
        <v>843</v>
      </c>
      <c r="C106" s="7">
        <v>6</v>
      </c>
      <c r="D106" s="12" t="s">
        <v>87</v>
      </c>
      <c r="E106" s="40">
        <v>25</v>
      </c>
      <c r="F106" s="40">
        <f>INDEX('2020 Summary'!H$5:H$254,MATCH(B106,'2020 Summary'!B$5:B$254,0))</f>
        <v>25</v>
      </c>
      <c r="G106" s="40">
        <f t="shared" si="11"/>
        <v>0</v>
      </c>
      <c r="H106" s="2">
        <v>32482.07</v>
      </c>
      <c r="I106" s="2">
        <f>INDEX('2020 Summary'!E$5:E$254,MATCH(B106,'2020 Summary'!B$5:B$254,0))</f>
        <v>32482.07</v>
      </c>
      <c r="J106" s="2">
        <f t="shared" si="12"/>
        <v>0</v>
      </c>
      <c r="K106" s="2">
        <v>0</v>
      </c>
      <c r="L106" s="2">
        <f>INDEX('2020 Summary'!F$5:F$254,MATCH(B106,'2020 Summary'!B$5:B$254,0))</f>
        <v>0</v>
      </c>
      <c r="M106" s="2">
        <f t="shared" si="13"/>
        <v>0</v>
      </c>
      <c r="N106" s="2">
        <f t="shared" si="10"/>
        <v>32482.07</v>
      </c>
      <c r="O106" s="34">
        <f>INDEX('2020 Summary'!G$5:G$254,MATCH(B106,'2020 Summary'!B$5:B$254,0))</f>
        <v>32482.07</v>
      </c>
      <c r="P106" s="2">
        <f t="shared" si="14"/>
        <v>0</v>
      </c>
      <c r="Q106" s="33">
        <f t="shared" si="15"/>
        <v>1299.2828</v>
      </c>
      <c r="R106" s="43">
        <f t="shared" si="16"/>
        <v>15630.782654965476</v>
      </c>
      <c r="T106" s="43">
        <v>15663.315725732613</v>
      </c>
      <c r="U106" s="2">
        <f t="shared" si="17"/>
        <v>-32.533070767136451</v>
      </c>
      <c r="V106" s="52">
        <v>-26.697420950471496</v>
      </c>
      <c r="W106" s="52">
        <f t="shared" si="18"/>
        <v>-5.8356498166649544</v>
      </c>
    </row>
    <row r="107" spans="2:23" x14ac:dyDescent="0.35">
      <c r="B107">
        <v>846</v>
      </c>
      <c r="C107" s="7">
        <v>6</v>
      </c>
      <c r="D107" s="12" t="s">
        <v>88</v>
      </c>
      <c r="E107" s="40">
        <v>28.75</v>
      </c>
      <c r="F107" s="40">
        <f>INDEX('2020 Summary'!H$5:H$254,MATCH(B107,'2020 Summary'!B$5:B$254,0))</f>
        <v>28.75</v>
      </c>
      <c r="G107" s="40">
        <f t="shared" si="11"/>
        <v>0</v>
      </c>
      <c r="H107" s="2">
        <v>38978.49</v>
      </c>
      <c r="I107" s="2">
        <f>INDEX('2020 Summary'!E$5:E$254,MATCH(B107,'2020 Summary'!B$5:B$254,0))</f>
        <v>38978.49</v>
      </c>
      <c r="J107" s="2">
        <f t="shared" si="12"/>
        <v>0</v>
      </c>
      <c r="K107" s="2">
        <v>0</v>
      </c>
      <c r="L107" s="2">
        <f>INDEX('2020 Summary'!F$5:F$254,MATCH(B107,'2020 Summary'!B$5:B$254,0))</f>
        <v>0</v>
      </c>
      <c r="M107" s="2">
        <f t="shared" si="13"/>
        <v>0</v>
      </c>
      <c r="N107" s="2">
        <f t="shared" si="10"/>
        <v>38978.49</v>
      </c>
      <c r="O107" s="34">
        <f>INDEX('2020 Summary'!G$5:G$254,MATCH(B107,'2020 Summary'!B$5:B$254,0))</f>
        <v>38978.49</v>
      </c>
      <c r="P107" s="2">
        <f t="shared" si="14"/>
        <v>0</v>
      </c>
      <c r="Q107" s="33">
        <f t="shared" si="15"/>
        <v>1355.7735652173913</v>
      </c>
      <c r="R107" s="43">
        <f t="shared" si="16"/>
        <v>18756.942073234408</v>
      </c>
      <c r="T107" s="43">
        <v>18795.981764164397</v>
      </c>
      <c r="U107" s="2">
        <f t="shared" si="17"/>
        <v>-39.039690929988865</v>
      </c>
      <c r="V107" s="52">
        <v>-32.036910072041792</v>
      </c>
      <c r="W107" s="52">
        <f t="shared" si="18"/>
        <v>-7.0027808579470729</v>
      </c>
    </row>
    <row r="108" spans="2:23" x14ac:dyDescent="0.35">
      <c r="B108">
        <v>888</v>
      </c>
      <c r="C108" s="7">
        <v>6</v>
      </c>
      <c r="D108" s="12" t="s">
        <v>89</v>
      </c>
      <c r="E108" s="40">
        <v>93.497946646513114</v>
      </c>
      <c r="F108" s="40">
        <f>INDEX('2020 Summary'!H$5:H$254,MATCH(B108,'2020 Summary'!B$5:B$254,0))</f>
        <v>93.497946646513114</v>
      </c>
      <c r="G108" s="40">
        <f t="shared" si="11"/>
        <v>0</v>
      </c>
      <c r="H108" s="2">
        <v>73270.44</v>
      </c>
      <c r="I108" s="2">
        <f>INDEX('2020 Summary'!E$5:E$254,MATCH(B108,'2020 Summary'!B$5:B$254,0))</f>
        <v>73270.44</v>
      </c>
      <c r="J108" s="2">
        <f t="shared" si="12"/>
        <v>0</v>
      </c>
      <c r="K108" s="2">
        <v>0</v>
      </c>
      <c r="L108" s="2">
        <f>INDEX('2020 Summary'!F$5:F$254,MATCH(B108,'2020 Summary'!B$5:B$254,0))</f>
        <v>0</v>
      </c>
      <c r="M108" s="2">
        <f t="shared" si="13"/>
        <v>0</v>
      </c>
      <c r="N108" s="2">
        <f t="shared" si="10"/>
        <v>73270.44</v>
      </c>
      <c r="O108" s="34">
        <f>INDEX('2020 Summary'!G$5:G$254,MATCH(B108,'2020 Summary'!B$5:B$254,0))</f>
        <v>73270.44</v>
      </c>
      <c r="P108" s="2">
        <f t="shared" si="14"/>
        <v>0</v>
      </c>
      <c r="Q108" s="33">
        <f t="shared" si="15"/>
        <v>783.65827943808142</v>
      </c>
      <c r="R108" s="43">
        <f t="shared" si="16"/>
        <v>35258.661860949396</v>
      </c>
      <c r="T108" s="43">
        <v>35332.047344376391</v>
      </c>
      <c r="U108" s="2">
        <f t="shared" si="17"/>
        <v>-73.385483426995052</v>
      </c>
      <c r="V108" s="52">
        <v>-60.221894106703985</v>
      </c>
      <c r="W108" s="52">
        <f t="shared" si="18"/>
        <v>-13.163589320291067</v>
      </c>
    </row>
    <row r="109" spans="2:23" x14ac:dyDescent="0.35">
      <c r="B109">
        <v>889</v>
      </c>
      <c r="C109" s="7">
        <v>6</v>
      </c>
      <c r="D109" s="12" t="s">
        <v>90</v>
      </c>
      <c r="E109" s="40">
        <v>36.290273990170526</v>
      </c>
      <c r="F109" s="40">
        <f>INDEX('2020 Summary'!H$5:H$254,MATCH(B109,'2020 Summary'!B$5:B$254,0))</f>
        <v>36.290273990170526</v>
      </c>
      <c r="G109" s="40">
        <f t="shared" si="11"/>
        <v>0</v>
      </c>
      <c r="H109" s="2">
        <v>53122.93</v>
      </c>
      <c r="I109" s="2">
        <f>INDEX('2020 Summary'!E$5:E$254,MATCH(B109,'2020 Summary'!B$5:B$254,0))</f>
        <v>53122.93</v>
      </c>
      <c r="J109" s="2">
        <f t="shared" si="12"/>
        <v>0</v>
      </c>
      <c r="K109" s="2">
        <v>0</v>
      </c>
      <c r="L109" s="2">
        <f>INDEX('2020 Summary'!F$5:F$254,MATCH(B109,'2020 Summary'!B$5:B$254,0))</f>
        <v>0</v>
      </c>
      <c r="M109" s="2">
        <f t="shared" si="13"/>
        <v>0</v>
      </c>
      <c r="N109" s="2">
        <f t="shared" si="10"/>
        <v>53122.93</v>
      </c>
      <c r="O109" s="34">
        <f>INDEX('2020 Summary'!G$5:G$254,MATCH(B109,'2020 Summary'!B$5:B$254,0))</f>
        <v>53122.93</v>
      </c>
      <c r="P109" s="2">
        <f t="shared" si="14"/>
        <v>0</v>
      </c>
      <c r="Q109" s="33">
        <f t="shared" si="15"/>
        <v>1463.8338088709033</v>
      </c>
      <c r="R109" s="43">
        <f t="shared" si="16"/>
        <v>25563.425385911214</v>
      </c>
      <c r="T109" s="43">
        <v>25616.631725317777</v>
      </c>
      <c r="U109" s="2">
        <f t="shared" si="17"/>
        <v>-53.20633940656262</v>
      </c>
      <c r="V109" s="52">
        <v>-43.662402806607133</v>
      </c>
      <c r="W109" s="52">
        <f t="shared" si="18"/>
        <v>-9.5439365999554866</v>
      </c>
    </row>
    <row r="110" spans="2:23" x14ac:dyDescent="0.35">
      <c r="B110">
        <v>891</v>
      </c>
      <c r="C110" s="7">
        <v>6</v>
      </c>
      <c r="D110" s="12" t="s">
        <v>91</v>
      </c>
      <c r="E110" s="40">
        <v>273.0316618831543</v>
      </c>
      <c r="F110" s="40">
        <f>INDEX('2020 Summary'!H$5:H$254,MATCH(B110,'2020 Summary'!B$5:B$254,0))</f>
        <v>273.0316618831543</v>
      </c>
      <c r="G110" s="40">
        <f t="shared" si="11"/>
        <v>0</v>
      </c>
      <c r="H110" s="2">
        <v>108583.36</v>
      </c>
      <c r="I110" s="2">
        <f>INDEX('2020 Summary'!E$5:E$254,MATCH(B110,'2020 Summary'!B$5:B$254,0))</f>
        <v>108583.36</v>
      </c>
      <c r="J110" s="2">
        <f t="shared" si="12"/>
        <v>0</v>
      </c>
      <c r="K110" s="2">
        <v>0</v>
      </c>
      <c r="L110" s="2">
        <f>INDEX('2020 Summary'!F$5:F$254,MATCH(B110,'2020 Summary'!B$5:B$254,0))</f>
        <v>0</v>
      </c>
      <c r="M110" s="2">
        <f t="shared" si="13"/>
        <v>0</v>
      </c>
      <c r="N110" s="2">
        <f t="shared" si="10"/>
        <v>108583.36</v>
      </c>
      <c r="O110" s="34">
        <f>INDEX('2020 Summary'!G$5:G$254,MATCH(B110,'2020 Summary'!B$5:B$254,0))</f>
        <v>108583.36</v>
      </c>
      <c r="P110" s="2">
        <f t="shared" si="14"/>
        <v>0</v>
      </c>
      <c r="Q110" s="33">
        <f t="shared" si="15"/>
        <v>397.69512169789658</v>
      </c>
      <c r="R110" s="43">
        <f t="shared" si="16"/>
        <v>52251.685317649768</v>
      </c>
      <c r="T110" s="43">
        <v>52360.439166619792</v>
      </c>
      <c r="U110" s="2">
        <f t="shared" si="17"/>
        <v>-108.75384897002368</v>
      </c>
      <c r="V110" s="52">
        <v>-89.246026196509774</v>
      </c>
      <c r="W110" s="52">
        <f t="shared" si="18"/>
        <v>-19.507822773513908</v>
      </c>
    </row>
    <row r="111" spans="2:23" x14ac:dyDescent="0.35">
      <c r="B111">
        <v>904</v>
      </c>
      <c r="C111" s="7">
        <v>6</v>
      </c>
      <c r="D111" s="12" t="s">
        <v>92</v>
      </c>
      <c r="E111" s="40">
        <v>32.310192920507085</v>
      </c>
      <c r="F111" s="40">
        <f>INDEX('2020 Summary'!H$5:H$254,MATCH(B111,'2020 Summary'!B$5:B$254,0))</f>
        <v>32.310192920507085</v>
      </c>
      <c r="G111" s="40">
        <f t="shared" si="11"/>
        <v>0</v>
      </c>
      <c r="H111" s="2">
        <v>14142.95</v>
      </c>
      <c r="I111" s="2">
        <f>INDEX('2020 Summary'!E$5:E$254,MATCH(B111,'2020 Summary'!B$5:B$254,0))</f>
        <v>14142.95</v>
      </c>
      <c r="J111" s="2">
        <f t="shared" si="12"/>
        <v>0</v>
      </c>
      <c r="K111" s="2">
        <v>0</v>
      </c>
      <c r="L111" s="2">
        <f>INDEX('2020 Summary'!F$5:F$254,MATCH(B111,'2020 Summary'!B$5:B$254,0))</f>
        <v>0</v>
      </c>
      <c r="M111" s="2">
        <f t="shared" si="13"/>
        <v>0</v>
      </c>
      <c r="N111" s="2">
        <f t="shared" si="10"/>
        <v>14142.95</v>
      </c>
      <c r="O111" s="34">
        <f>INDEX('2020 Summary'!G$5:G$254,MATCH(B111,'2020 Summary'!B$5:B$254,0))</f>
        <v>14142.95</v>
      </c>
      <c r="P111" s="2">
        <f t="shared" si="14"/>
        <v>0</v>
      </c>
      <c r="Q111" s="33">
        <f t="shared" si="15"/>
        <v>437.72409638023413</v>
      </c>
      <c r="R111" s="43">
        <f t="shared" si="16"/>
        <v>6805.7663058433154</v>
      </c>
      <c r="T111" s="43">
        <v>6819.9314619804118</v>
      </c>
      <c r="U111" s="2">
        <f t="shared" si="17"/>
        <v>-14.165156137096346</v>
      </c>
      <c r="V111" s="52">
        <v>-11.624268084869072</v>
      </c>
      <c r="W111" s="52">
        <f t="shared" si="18"/>
        <v>-2.5408880522272739</v>
      </c>
    </row>
    <row r="112" spans="2:23" x14ac:dyDescent="0.35">
      <c r="B112">
        <v>906</v>
      </c>
      <c r="C112" s="7">
        <v>6</v>
      </c>
      <c r="D112" s="12" t="s">
        <v>323</v>
      </c>
      <c r="E112" s="40">
        <v>219.6</v>
      </c>
      <c r="F112" s="40">
        <f>INDEX('2020 Summary'!H$5:H$254,MATCH(B112,'2020 Summary'!B$5:B$254,0))</f>
        <v>219.6</v>
      </c>
      <c r="G112" s="40">
        <f t="shared" si="11"/>
        <v>0</v>
      </c>
      <c r="H112" s="2">
        <v>243035.85</v>
      </c>
      <c r="I112" s="2">
        <f>INDEX('2020 Summary'!E$5:E$254,MATCH(B112,'2020 Summary'!B$5:B$254,0))</f>
        <v>235284.62</v>
      </c>
      <c r="J112" s="2">
        <f t="shared" si="12"/>
        <v>-7751.2300000000105</v>
      </c>
      <c r="K112" s="2">
        <v>38252.300000000003</v>
      </c>
      <c r="L112" s="2">
        <f>INDEX('2020 Summary'!F$5:F$254,MATCH(B112,'2020 Summary'!B$5:B$254,0))</f>
        <v>38252.300000000003</v>
      </c>
      <c r="M112" s="2">
        <f t="shared" si="13"/>
        <v>0</v>
      </c>
      <c r="N112" s="2">
        <f t="shared" si="10"/>
        <v>204783.55</v>
      </c>
      <c r="O112" s="34">
        <f>INDEX('2020 Summary'!G$5:G$254,MATCH(B112,'2020 Summary'!B$5:B$254,0))</f>
        <v>197032.32000000001</v>
      </c>
      <c r="P112" s="2">
        <f t="shared" si="14"/>
        <v>-7751.2299999999814</v>
      </c>
      <c r="Q112" s="33">
        <f t="shared" si="15"/>
        <v>897.2327868852459</v>
      </c>
      <c r="R112" s="43">
        <f t="shared" si="16"/>
        <v>94814.442857970789</v>
      </c>
      <c r="T112" s="43">
        <v>98749.537793815194</v>
      </c>
      <c r="U112" s="2">
        <f t="shared" si="17"/>
        <v>-3935.094935844405</v>
      </c>
      <c r="V112" s="52">
        <v>-3899.6965877069451</v>
      </c>
      <c r="W112" s="52">
        <f t="shared" si="18"/>
        <v>-35.398348137459834</v>
      </c>
    </row>
    <row r="113" spans="2:23" x14ac:dyDescent="0.35">
      <c r="B113">
        <v>917</v>
      </c>
      <c r="C113" s="7">
        <v>6</v>
      </c>
      <c r="D113" s="12" t="s">
        <v>93</v>
      </c>
      <c r="E113" s="40">
        <v>208.7606404745743</v>
      </c>
      <c r="F113" s="40">
        <f>INDEX('2020 Summary'!H$5:H$254,MATCH(B113,'2020 Summary'!B$5:B$254,0))</f>
        <v>208.7606404745743</v>
      </c>
      <c r="G113" s="40">
        <f t="shared" si="11"/>
        <v>0</v>
      </c>
      <c r="H113" s="2">
        <v>55100.05</v>
      </c>
      <c r="I113" s="2">
        <f>INDEX('2020 Summary'!E$5:E$254,MATCH(B113,'2020 Summary'!B$5:B$254,0))</f>
        <v>55100.05</v>
      </c>
      <c r="J113" s="2">
        <f t="shared" si="12"/>
        <v>0</v>
      </c>
      <c r="K113" s="2">
        <v>249.67</v>
      </c>
      <c r="L113" s="2">
        <f>INDEX('2020 Summary'!F$5:F$254,MATCH(B113,'2020 Summary'!B$5:B$254,0))</f>
        <v>249.67</v>
      </c>
      <c r="M113" s="2">
        <f t="shared" si="13"/>
        <v>0</v>
      </c>
      <c r="N113" s="2">
        <f t="shared" si="10"/>
        <v>54850.380000000005</v>
      </c>
      <c r="O113" s="34">
        <f>INDEX('2020 Summary'!G$5:G$254,MATCH(B113,'2020 Summary'!B$5:B$254,0))</f>
        <v>54850.380000000005</v>
      </c>
      <c r="P113" s="2">
        <f t="shared" si="14"/>
        <v>0</v>
      </c>
      <c r="Q113" s="33">
        <f t="shared" si="15"/>
        <v>262.742918757621</v>
      </c>
      <c r="R113" s="43">
        <f t="shared" si="16"/>
        <v>26394.696160751617</v>
      </c>
      <c r="T113" s="43">
        <v>26449.632662463006</v>
      </c>
      <c r="U113" s="2">
        <f t="shared" si="17"/>
        <v>-54.936501711388701</v>
      </c>
      <c r="V113" s="52">
        <v>-45.082215639380593</v>
      </c>
      <c r="W113" s="52">
        <f t="shared" si="18"/>
        <v>-9.854286072008108</v>
      </c>
    </row>
    <row r="114" spans="2:23" x14ac:dyDescent="0.35">
      <c r="B114">
        <v>957</v>
      </c>
      <c r="C114" s="7">
        <v>6</v>
      </c>
      <c r="D114" s="12" t="s">
        <v>94</v>
      </c>
      <c r="E114" s="40">
        <v>111.0869274079726</v>
      </c>
      <c r="F114" s="40">
        <f>INDEX('2020 Summary'!H$5:H$254,MATCH(B114,'2020 Summary'!B$5:B$254,0))</f>
        <v>111.0869274079726</v>
      </c>
      <c r="G114" s="40">
        <f t="shared" si="11"/>
        <v>0</v>
      </c>
      <c r="H114" s="2">
        <v>42589.67</v>
      </c>
      <c r="I114" s="2">
        <f>INDEX('2020 Summary'!E$5:E$254,MATCH(B114,'2020 Summary'!B$5:B$254,0))</f>
        <v>42589.67</v>
      </c>
      <c r="J114" s="2">
        <f t="shared" si="12"/>
        <v>0</v>
      </c>
      <c r="K114" s="2">
        <v>0</v>
      </c>
      <c r="L114" s="2">
        <f>INDEX('2020 Summary'!F$5:F$254,MATCH(B114,'2020 Summary'!B$5:B$254,0))</f>
        <v>0</v>
      </c>
      <c r="M114" s="2">
        <f t="shared" si="13"/>
        <v>0</v>
      </c>
      <c r="N114" s="2">
        <f t="shared" si="10"/>
        <v>42589.67</v>
      </c>
      <c r="O114" s="34">
        <f>INDEX('2020 Summary'!G$5:G$254,MATCH(B114,'2020 Summary'!B$5:B$254,0))</f>
        <v>42589.67</v>
      </c>
      <c r="P114" s="2">
        <f t="shared" si="14"/>
        <v>0</v>
      </c>
      <c r="Q114" s="33">
        <f t="shared" si="15"/>
        <v>383.39047621316587</v>
      </c>
      <c r="R114" s="43">
        <f t="shared" si="16"/>
        <v>20494.687534282864</v>
      </c>
      <c r="T114" s="43">
        <v>20537.344075200948</v>
      </c>
      <c r="U114" s="2">
        <f t="shared" si="17"/>
        <v>-42.65654091808392</v>
      </c>
      <c r="V114" s="52">
        <v>-35.004984230738046</v>
      </c>
      <c r="W114" s="52">
        <f t="shared" si="18"/>
        <v>-7.6515566873458738</v>
      </c>
    </row>
    <row r="115" spans="2:23" x14ac:dyDescent="0.35">
      <c r="B115">
        <v>959</v>
      </c>
      <c r="C115" s="7">
        <v>6</v>
      </c>
      <c r="D115" s="12" t="s">
        <v>95</v>
      </c>
      <c r="E115" s="40">
        <v>397.36171327000005</v>
      </c>
      <c r="F115" s="40">
        <f>INDEX('2020 Summary'!H$5:H$254,MATCH(B115,'2020 Summary'!B$5:B$254,0))</f>
        <v>397.36171327000005</v>
      </c>
      <c r="G115" s="40">
        <f t="shared" si="11"/>
        <v>0</v>
      </c>
      <c r="H115" s="2">
        <v>129709.08</v>
      </c>
      <c r="I115" s="2">
        <f>INDEX('2020 Summary'!E$5:E$254,MATCH(B115,'2020 Summary'!B$5:B$254,0))</f>
        <v>129709.08</v>
      </c>
      <c r="J115" s="2">
        <f t="shared" si="12"/>
        <v>0</v>
      </c>
      <c r="K115" s="2">
        <v>0</v>
      </c>
      <c r="L115" s="2">
        <f>INDEX('2020 Summary'!F$5:F$254,MATCH(B115,'2020 Summary'!B$5:B$254,0))</f>
        <v>0</v>
      </c>
      <c r="M115" s="2">
        <f t="shared" si="13"/>
        <v>0</v>
      </c>
      <c r="N115" s="2">
        <f t="shared" si="10"/>
        <v>129709.08</v>
      </c>
      <c r="O115" s="34">
        <f>INDEX('2020 Summary'!G$5:G$254,MATCH(B115,'2020 Summary'!B$5:B$254,0))</f>
        <v>129709.08</v>
      </c>
      <c r="P115" s="2">
        <f t="shared" si="14"/>
        <v>0</v>
      </c>
      <c r="Q115" s="33">
        <f t="shared" si="15"/>
        <v>326.42571155783457</v>
      </c>
      <c r="R115" s="43">
        <f t="shared" si="16"/>
        <v>62417.648809190097</v>
      </c>
      <c r="T115" s="43">
        <v>62547.561548088212</v>
      </c>
      <c r="U115" s="2">
        <f t="shared" si="17"/>
        <v>-129.91273889811418</v>
      </c>
      <c r="V115" s="52">
        <v>-106.60952057114628</v>
      </c>
      <c r="W115" s="52">
        <f t="shared" si="18"/>
        <v>-23.303218326967908</v>
      </c>
    </row>
    <row r="116" spans="2:23" x14ac:dyDescent="0.35">
      <c r="B116">
        <v>969</v>
      </c>
      <c r="C116" s="7">
        <v>6</v>
      </c>
      <c r="D116" s="12" t="s">
        <v>324</v>
      </c>
      <c r="E116" s="40">
        <v>22.471584714266651</v>
      </c>
      <c r="F116" s="40">
        <f>INDEX('2020 Summary'!H$5:H$254,MATCH(B116,'2020 Summary'!B$5:B$254,0))</f>
        <v>22.471584714266651</v>
      </c>
      <c r="G116" s="40">
        <f t="shared" si="11"/>
        <v>0</v>
      </c>
      <c r="H116" s="2">
        <v>91911.13</v>
      </c>
      <c r="I116" s="2">
        <f>INDEX('2020 Summary'!E$5:E$254,MATCH(B116,'2020 Summary'!B$5:B$254,0))</f>
        <v>91911.13</v>
      </c>
      <c r="J116" s="2">
        <f t="shared" si="12"/>
        <v>0</v>
      </c>
      <c r="K116" s="2">
        <v>0</v>
      </c>
      <c r="L116" s="2">
        <f>INDEX('2020 Summary'!F$5:F$254,MATCH(B116,'2020 Summary'!B$5:B$254,0))</f>
        <v>0</v>
      </c>
      <c r="M116" s="2">
        <f t="shared" si="13"/>
        <v>0</v>
      </c>
      <c r="N116" s="2">
        <f t="shared" si="10"/>
        <v>91911.13</v>
      </c>
      <c r="O116" s="34">
        <f>INDEX('2020 Summary'!G$5:G$254,MATCH(B116,'2020 Summary'!B$5:B$254,0))</f>
        <v>91911.13</v>
      </c>
      <c r="P116" s="2">
        <f t="shared" si="14"/>
        <v>0</v>
      </c>
      <c r="Q116" s="33">
        <f t="shared" si="15"/>
        <v>4090.1045105932344</v>
      </c>
      <c r="R116" s="43">
        <f t="shared" si="16"/>
        <v>44228.797505894086</v>
      </c>
      <c r="T116" s="43">
        <v>44320.852947452382</v>
      </c>
      <c r="U116" s="2">
        <f t="shared" si="17"/>
        <v>-92.05544155829557</v>
      </c>
      <c r="V116" s="52">
        <v>-75.542911139702483</v>
      </c>
      <c r="W116" s="52">
        <f t="shared" si="18"/>
        <v>-16.512530418593087</v>
      </c>
    </row>
    <row r="117" spans="2:23" x14ac:dyDescent="0.35">
      <c r="B117">
        <v>970</v>
      </c>
      <c r="C117" s="7">
        <v>6</v>
      </c>
      <c r="D117" s="12" t="s">
        <v>96</v>
      </c>
      <c r="E117" s="40">
        <v>198.26881399507798</v>
      </c>
      <c r="F117" s="40">
        <f>INDEX('2020 Summary'!H$5:H$254,MATCH(B117,'2020 Summary'!B$5:B$254,0))</f>
        <v>198.26881399507798</v>
      </c>
      <c r="G117" s="40">
        <f t="shared" si="11"/>
        <v>0</v>
      </c>
      <c r="H117" s="2">
        <v>75037.05</v>
      </c>
      <c r="I117" s="2">
        <f>INDEX('2020 Summary'!E$5:E$254,MATCH(B117,'2020 Summary'!B$5:B$254,0))</f>
        <v>75037.05</v>
      </c>
      <c r="J117" s="2">
        <f t="shared" si="12"/>
        <v>0</v>
      </c>
      <c r="K117" s="2">
        <v>280</v>
      </c>
      <c r="L117" s="2">
        <f>INDEX('2020 Summary'!F$5:F$254,MATCH(B117,'2020 Summary'!B$5:B$254,0))</f>
        <v>280</v>
      </c>
      <c r="M117" s="2">
        <f t="shared" si="13"/>
        <v>0</v>
      </c>
      <c r="N117" s="2">
        <f t="shared" si="10"/>
        <v>74757.05</v>
      </c>
      <c r="O117" s="34">
        <f>INDEX('2020 Summary'!G$5:G$254,MATCH(B117,'2020 Summary'!B$5:B$254,0))</f>
        <v>74757.05</v>
      </c>
      <c r="P117" s="2">
        <f t="shared" si="14"/>
        <v>0</v>
      </c>
      <c r="Q117" s="33">
        <f t="shared" si="15"/>
        <v>377.04895940849195</v>
      </c>
      <c r="R117" s="43">
        <f t="shared" si="16"/>
        <v>35974.037383589988</v>
      </c>
      <c r="T117" s="43">
        <v>36048.911811173959</v>
      </c>
      <c r="U117" s="2">
        <f t="shared" si="17"/>
        <v>-74.874427583970828</v>
      </c>
      <c r="V117" s="52">
        <v>-61.443757521163207</v>
      </c>
      <c r="W117" s="52">
        <f t="shared" si="18"/>
        <v>-13.430670062807621</v>
      </c>
    </row>
    <row r="118" spans="2:23" x14ac:dyDescent="0.35">
      <c r="B118">
        <v>980</v>
      </c>
      <c r="C118" s="7">
        <v>6</v>
      </c>
      <c r="D118" s="12" t="s">
        <v>97</v>
      </c>
      <c r="E118" s="40">
        <v>27.866291129542216</v>
      </c>
      <c r="F118" s="40">
        <f>INDEX('2020 Summary'!H$5:H$254,MATCH(B118,'2020 Summary'!B$5:B$254,0))</f>
        <v>27.866291129542216</v>
      </c>
      <c r="G118" s="40">
        <f t="shared" si="11"/>
        <v>0</v>
      </c>
      <c r="H118" s="2">
        <v>40760.720000000001</v>
      </c>
      <c r="I118" s="2">
        <f>INDEX('2020 Summary'!E$5:E$254,MATCH(B118,'2020 Summary'!B$5:B$254,0))</f>
        <v>40760.720000000001</v>
      </c>
      <c r="J118" s="2">
        <f t="shared" si="12"/>
        <v>0</v>
      </c>
      <c r="K118" s="2">
        <v>0</v>
      </c>
      <c r="L118" s="2">
        <f>INDEX('2020 Summary'!F$5:F$254,MATCH(B118,'2020 Summary'!B$5:B$254,0))</f>
        <v>0</v>
      </c>
      <c r="M118" s="2">
        <f t="shared" si="13"/>
        <v>0</v>
      </c>
      <c r="N118" s="2">
        <f t="shared" si="10"/>
        <v>40760.720000000001</v>
      </c>
      <c r="O118" s="34">
        <f>INDEX('2020 Summary'!G$5:G$254,MATCH(B118,'2020 Summary'!B$5:B$254,0))</f>
        <v>40760.720000000001</v>
      </c>
      <c r="P118" s="2">
        <f t="shared" si="14"/>
        <v>0</v>
      </c>
      <c r="Q118" s="33">
        <f t="shared" si="15"/>
        <v>1462.7249751506351</v>
      </c>
      <c r="R118" s="43">
        <f t="shared" si="16"/>
        <v>19614.573676489963</v>
      </c>
      <c r="T118" s="43">
        <v>19655.398395735981</v>
      </c>
      <c r="U118" s="2">
        <f t="shared" si="17"/>
        <v>-40.824719246018503</v>
      </c>
      <c r="V118" s="52">
        <v>-33.501747274243826</v>
      </c>
      <c r="W118" s="52">
        <f t="shared" si="18"/>
        <v>-7.3229719717746775</v>
      </c>
    </row>
    <row r="119" spans="2:23" x14ac:dyDescent="0.35">
      <c r="B119">
        <v>986</v>
      </c>
      <c r="C119" s="7">
        <v>6</v>
      </c>
      <c r="D119" s="12" t="s">
        <v>98</v>
      </c>
      <c r="E119" s="40">
        <v>8.3247874102767128</v>
      </c>
      <c r="F119" s="40">
        <f>INDEX('2020 Summary'!H$5:H$254,MATCH(B119,'2020 Summary'!B$5:B$254,0))</f>
        <v>8.3247874102767128</v>
      </c>
      <c r="G119" s="40">
        <f t="shared" si="11"/>
        <v>0</v>
      </c>
      <c r="H119" s="2">
        <v>44331</v>
      </c>
      <c r="I119" s="2">
        <f>INDEX('2020 Summary'!E$5:E$254,MATCH(B119,'2020 Summary'!B$5:B$254,0))</f>
        <v>44331</v>
      </c>
      <c r="J119" s="2">
        <f t="shared" si="12"/>
        <v>0</v>
      </c>
      <c r="K119" s="2">
        <v>0</v>
      </c>
      <c r="L119" s="2">
        <f>INDEX('2020 Summary'!F$5:F$254,MATCH(B119,'2020 Summary'!B$5:B$254,0))</f>
        <v>0</v>
      </c>
      <c r="M119" s="2">
        <f t="shared" si="13"/>
        <v>0</v>
      </c>
      <c r="N119" s="2">
        <f t="shared" si="10"/>
        <v>44331</v>
      </c>
      <c r="O119" s="34">
        <f>INDEX('2020 Summary'!G$5:G$254,MATCH(B119,'2020 Summary'!B$5:B$254,0))</f>
        <v>44331</v>
      </c>
      <c r="P119" s="2">
        <f t="shared" si="14"/>
        <v>0</v>
      </c>
      <c r="Q119" s="33">
        <f t="shared" si="15"/>
        <v>5325.1810304818891</v>
      </c>
      <c r="R119" s="43">
        <f t="shared" si="16"/>
        <v>21332.63754056544</v>
      </c>
      <c r="T119" s="43">
        <v>21377.038145581624</v>
      </c>
      <c r="U119" s="2">
        <f t="shared" si="17"/>
        <v>-44.400605016184272</v>
      </c>
      <c r="V119" s="52">
        <v>-36.436205209687614</v>
      </c>
      <c r="W119" s="52">
        <f t="shared" si="18"/>
        <v>-7.9643998064966581</v>
      </c>
    </row>
    <row r="120" spans="2:23" x14ac:dyDescent="0.35">
      <c r="B120">
        <v>988</v>
      </c>
      <c r="C120" s="7">
        <v>6</v>
      </c>
      <c r="D120" s="12" t="s">
        <v>99</v>
      </c>
      <c r="E120" s="40">
        <v>139.37355407721697</v>
      </c>
      <c r="F120" s="40">
        <f>INDEX('2020 Summary'!H$5:H$254,MATCH(B120,'2020 Summary'!B$5:B$254,0))</f>
        <v>139.37355407721697</v>
      </c>
      <c r="G120" s="40">
        <f t="shared" si="11"/>
        <v>0</v>
      </c>
      <c r="H120" s="2">
        <v>133216.54999999999</v>
      </c>
      <c r="I120" s="2">
        <f>INDEX('2020 Summary'!E$5:E$254,MATCH(B120,'2020 Summary'!B$5:B$254,0))</f>
        <v>133216.54999999999</v>
      </c>
      <c r="J120" s="2">
        <f t="shared" si="12"/>
        <v>0</v>
      </c>
      <c r="K120" s="2">
        <v>0</v>
      </c>
      <c r="L120" s="2">
        <f>INDEX('2020 Summary'!F$5:F$254,MATCH(B120,'2020 Summary'!B$5:B$254,0))</f>
        <v>0</v>
      </c>
      <c r="M120" s="2">
        <f t="shared" si="13"/>
        <v>0</v>
      </c>
      <c r="N120" s="2">
        <f t="shared" si="10"/>
        <v>133216.54999999999</v>
      </c>
      <c r="O120" s="34">
        <f>INDEX('2020 Summary'!G$5:G$254,MATCH(B120,'2020 Summary'!B$5:B$254,0))</f>
        <v>133216.54999999999</v>
      </c>
      <c r="P120" s="2">
        <f t="shared" si="14"/>
        <v>0</v>
      </c>
      <c r="Q120" s="33">
        <f t="shared" si="15"/>
        <v>955.82372769366407</v>
      </c>
      <c r="R120" s="43">
        <f t="shared" si="16"/>
        <v>64105.487707351807</v>
      </c>
      <c r="T120" s="43">
        <v>64238.913423400816</v>
      </c>
      <c r="U120" s="2">
        <f t="shared" si="17"/>
        <v>-133.42571604900877</v>
      </c>
      <c r="V120" s="52">
        <v>-109.49235417939053</v>
      </c>
      <c r="W120" s="52">
        <f t="shared" si="18"/>
        <v>-23.933361869618238</v>
      </c>
    </row>
    <row r="121" spans="2:23" x14ac:dyDescent="0.35">
      <c r="B121">
        <v>989</v>
      </c>
      <c r="C121" s="7">
        <v>6</v>
      </c>
      <c r="D121" s="12" t="s">
        <v>100</v>
      </c>
      <c r="E121" s="40">
        <v>122.45296824942317</v>
      </c>
      <c r="F121" s="40">
        <f>INDEX('2020 Summary'!H$5:H$254,MATCH(B121,'2020 Summary'!B$5:B$254,0))</f>
        <v>122.45296824942317</v>
      </c>
      <c r="G121" s="40">
        <f t="shared" si="11"/>
        <v>0</v>
      </c>
      <c r="H121" s="2">
        <v>196742.79</v>
      </c>
      <c r="I121" s="2">
        <f>INDEX('2020 Summary'!E$5:E$254,MATCH(B121,'2020 Summary'!B$5:B$254,0))</f>
        <v>181368.27</v>
      </c>
      <c r="J121" s="2">
        <f t="shared" si="12"/>
        <v>-15374.520000000019</v>
      </c>
      <c r="K121" s="2">
        <v>6553.83</v>
      </c>
      <c r="L121" s="2">
        <f>INDEX('2020 Summary'!F$5:F$254,MATCH(B121,'2020 Summary'!B$5:B$254,0))</f>
        <v>6553.83</v>
      </c>
      <c r="M121" s="2">
        <f t="shared" si="13"/>
        <v>0</v>
      </c>
      <c r="N121" s="2">
        <f t="shared" si="10"/>
        <v>190188.96000000002</v>
      </c>
      <c r="O121" s="34">
        <f>INDEX('2020 Summary'!G$5:G$254,MATCH(B121,'2020 Summary'!B$5:B$254,0))</f>
        <v>174814.44</v>
      </c>
      <c r="P121" s="2">
        <f t="shared" si="14"/>
        <v>-15374.520000000019</v>
      </c>
      <c r="Q121" s="33">
        <f t="shared" si="15"/>
        <v>1427.6047571498823</v>
      </c>
      <c r="R121" s="43">
        <f t="shared" si="16"/>
        <v>84122.918169608733</v>
      </c>
      <c r="T121" s="43">
        <v>91711.819106009294</v>
      </c>
      <c r="U121" s="2">
        <f t="shared" si="17"/>
        <v>-7588.9009364005615</v>
      </c>
      <c r="V121" s="52">
        <v>-7557.4941986299527</v>
      </c>
      <c r="W121" s="52">
        <f t="shared" si="18"/>
        <v>-31.406737770608743</v>
      </c>
    </row>
    <row r="122" spans="2:23" x14ac:dyDescent="0.35">
      <c r="B122">
        <v>39</v>
      </c>
      <c r="C122" s="7">
        <v>7</v>
      </c>
      <c r="D122" s="12" t="s">
        <v>101</v>
      </c>
      <c r="E122" s="40">
        <v>278.90708471167227</v>
      </c>
      <c r="F122" s="40">
        <f>INDEX('2020 Summary'!H$5:H$254,MATCH(B122,'2020 Summary'!B$5:B$254,0))</f>
        <v>278.90708471167227</v>
      </c>
      <c r="G122" s="40">
        <f t="shared" si="11"/>
        <v>0</v>
      </c>
      <c r="H122" s="2">
        <v>134974.64000000001</v>
      </c>
      <c r="I122" s="2">
        <f>INDEX('2020 Summary'!E$5:E$254,MATCH(B122,'2020 Summary'!B$5:B$254,0))</f>
        <v>129547.19</v>
      </c>
      <c r="J122" s="2">
        <f t="shared" si="12"/>
        <v>-5427.4500000000116</v>
      </c>
      <c r="K122" s="2">
        <v>2125.6799999999998</v>
      </c>
      <c r="L122" s="2">
        <f>INDEX('2020 Summary'!F$5:F$254,MATCH(B122,'2020 Summary'!B$5:B$254,0))</f>
        <v>2125.6799999999998</v>
      </c>
      <c r="M122" s="2">
        <f t="shared" si="13"/>
        <v>0</v>
      </c>
      <c r="N122" s="2">
        <f t="shared" si="10"/>
        <v>132848.96000000002</v>
      </c>
      <c r="O122" s="34">
        <f>INDEX('2020 Summary'!G$5:G$254,MATCH(B122,'2020 Summary'!B$5:B$254,0))</f>
        <v>127421.51000000001</v>
      </c>
      <c r="P122" s="2">
        <f t="shared" si="14"/>
        <v>-5427.4500000000116</v>
      </c>
      <c r="Q122" s="33">
        <f t="shared" si="15"/>
        <v>456.8600691220355</v>
      </c>
      <c r="R122" s="43">
        <f t="shared" si="16"/>
        <v>61316.841210474275</v>
      </c>
      <c r="T122" s="43">
        <v>64061.656301929754</v>
      </c>
      <c r="U122" s="2">
        <f t="shared" si="17"/>
        <v>-2744.815091455479</v>
      </c>
      <c r="V122" s="52">
        <v>-2721.9228523995771</v>
      </c>
      <c r="W122" s="52">
        <f t="shared" si="18"/>
        <v>-22.892239055901882</v>
      </c>
    </row>
    <row r="123" spans="2:23" x14ac:dyDescent="0.35">
      <c r="B123">
        <v>59</v>
      </c>
      <c r="C123" s="7">
        <v>7</v>
      </c>
      <c r="D123" s="12" t="s">
        <v>102</v>
      </c>
      <c r="E123" s="40">
        <v>239.48070840653955</v>
      </c>
      <c r="F123" s="40">
        <f>INDEX('2020 Summary'!H$5:H$254,MATCH(B123,'2020 Summary'!B$5:B$254,0))</f>
        <v>239.48070840653955</v>
      </c>
      <c r="G123" s="40">
        <f t="shared" si="11"/>
        <v>0</v>
      </c>
      <c r="H123" s="2">
        <v>184266.4</v>
      </c>
      <c r="I123" s="2">
        <f>INDEX('2020 Summary'!E$5:E$254,MATCH(B123,'2020 Summary'!B$5:B$254,0))</f>
        <v>184266.4</v>
      </c>
      <c r="J123" s="2">
        <f t="shared" si="12"/>
        <v>0</v>
      </c>
      <c r="K123" s="2">
        <v>0</v>
      </c>
      <c r="L123" s="2">
        <f>INDEX('2020 Summary'!F$5:F$254,MATCH(B123,'2020 Summary'!B$5:B$254,0))</f>
        <v>0</v>
      </c>
      <c r="M123" s="2">
        <f t="shared" si="13"/>
        <v>0</v>
      </c>
      <c r="N123" s="2">
        <f t="shared" si="10"/>
        <v>184266.4</v>
      </c>
      <c r="O123" s="34">
        <f>INDEX('2020 Summary'!G$5:G$254,MATCH(B123,'2020 Summary'!B$5:B$254,0))</f>
        <v>184266.4</v>
      </c>
      <c r="P123" s="2">
        <f t="shared" si="14"/>
        <v>0</v>
      </c>
      <c r="Q123" s="33">
        <f t="shared" si="15"/>
        <v>769.44151880155448</v>
      </c>
      <c r="R123" s="43">
        <f t="shared" si="16"/>
        <v>88671.32079368495</v>
      </c>
      <c r="T123" s="43">
        <v>88855.876514154923</v>
      </c>
      <c r="U123" s="2">
        <f t="shared" si="17"/>
        <v>-184.55572046997258</v>
      </c>
      <c r="V123" s="52">
        <v>-151.45086651892052</v>
      </c>
      <c r="W123" s="52">
        <f t="shared" si="18"/>
        <v>-33.104853951052064</v>
      </c>
    </row>
    <row r="124" spans="2:23" x14ac:dyDescent="0.35">
      <c r="B124">
        <v>128</v>
      </c>
      <c r="C124" s="7">
        <v>7</v>
      </c>
      <c r="D124" s="12" t="s">
        <v>103</v>
      </c>
      <c r="E124" s="40">
        <v>130.72434272489517</v>
      </c>
      <c r="F124" s="40">
        <f>INDEX('2020 Summary'!H$5:H$254,MATCH(B124,'2020 Summary'!B$5:B$254,0))</f>
        <v>130.72434272489517</v>
      </c>
      <c r="G124" s="40">
        <f t="shared" si="11"/>
        <v>0</v>
      </c>
      <c r="H124" s="2">
        <v>117552.35</v>
      </c>
      <c r="I124" s="2">
        <f>INDEX('2020 Summary'!E$5:E$254,MATCH(B124,'2020 Summary'!B$5:B$254,0))</f>
        <v>117552.35</v>
      </c>
      <c r="J124" s="2">
        <f t="shared" si="12"/>
        <v>0</v>
      </c>
      <c r="K124" s="2">
        <v>305.25</v>
      </c>
      <c r="L124" s="2">
        <f>INDEX('2020 Summary'!F$5:F$254,MATCH(B124,'2020 Summary'!B$5:B$254,0))</f>
        <v>305.25</v>
      </c>
      <c r="M124" s="2">
        <f t="shared" si="13"/>
        <v>0</v>
      </c>
      <c r="N124" s="2">
        <f t="shared" si="10"/>
        <v>117247.1</v>
      </c>
      <c r="O124" s="34">
        <f>INDEX('2020 Summary'!G$5:G$254,MATCH(B124,'2020 Summary'!B$5:B$254,0))</f>
        <v>117247.1</v>
      </c>
      <c r="P124" s="2">
        <f t="shared" si="14"/>
        <v>0</v>
      </c>
      <c r="Q124" s="33">
        <f t="shared" si="15"/>
        <v>896.90334298901348</v>
      </c>
      <c r="R124" s="43">
        <f t="shared" si="16"/>
        <v>56420.786514683416</v>
      </c>
      <c r="T124" s="43">
        <v>56538.217706770054</v>
      </c>
      <c r="U124" s="2">
        <f t="shared" si="17"/>
        <v>-117.43119208663848</v>
      </c>
      <c r="V124" s="52">
        <v>-96.366862823771953</v>
      </c>
      <c r="W124" s="52">
        <f t="shared" si="18"/>
        <v>-21.064329262866522</v>
      </c>
    </row>
    <row r="125" spans="2:23" x14ac:dyDescent="0.35">
      <c r="B125">
        <v>152</v>
      </c>
      <c r="C125" s="7">
        <v>7</v>
      </c>
      <c r="D125" s="12" t="s">
        <v>253</v>
      </c>
      <c r="E125" s="40">
        <v>346.05477418044865</v>
      </c>
      <c r="F125" s="40">
        <f>INDEX('2020 Summary'!H$5:H$254,MATCH(B125,'2020 Summary'!B$5:B$254,0))</f>
        <v>346.05477418044865</v>
      </c>
      <c r="G125" s="40">
        <f t="shared" si="11"/>
        <v>0</v>
      </c>
      <c r="H125" s="2">
        <v>181493.75</v>
      </c>
      <c r="I125" s="2">
        <f>INDEX('2020 Summary'!E$5:E$254,MATCH(B125,'2020 Summary'!B$5:B$254,0))</f>
        <v>181493.75</v>
      </c>
      <c r="J125" s="2">
        <f t="shared" si="12"/>
        <v>0</v>
      </c>
      <c r="K125" s="2">
        <v>0</v>
      </c>
      <c r="L125" s="2">
        <f>INDEX('2020 Summary'!F$5:F$254,MATCH(B125,'2020 Summary'!B$5:B$254,0))</f>
        <v>0</v>
      </c>
      <c r="M125" s="2">
        <f t="shared" si="13"/>
        <v>0</v>
      </c>
      <c r="N125" s="2">
        <f t="shared" si="10"/>
        <v>181493.75</v>
      </c>
      <c r="O125" s="34">
        <f>INDEX('2020 Summary'!G$5:G$254,MATCH(B125,'2020 Summary'!B$5:B$254,0))</f>
        <v>181493.75</v>
      </c>
      <c r="P125" s="2">
        <f t="shared" si="14"/>
        <v>0</v>
      </c>
      <c r="Q125" s="33">
        <f t="shared" si="15"/>
        <v>524.46538392607442</v>
      </c>
      <c r="R125" s="43">
        <f t="shared" si="16"/>
        <v>87337.086567593768</v>
      </c>
      <c r="T125" s="43">
        <v>87518.865284668849</v>
      </c>
      <c r="U125" s="2">
        <f t="shared" si="17"/>
        <v>-181.77871707508166</v>
      </c>
      <c r="V125" s="52">
        <v>-149.17199068993796</v>
      </c>
      <c r="W125" s="52">
        <f t="shared" si="18"/>
        <v>-32.606726385143702</v>
      </c>
    </row>
    <row r="126" spans="2:23" x14ac:dyDescent="0.35">
      <c r="B126">
        <v>162</v>
      </c>
      <c r="C126" s="7">
        <v>7</v>
      </c>
      <c r="D126" s="12" t="s">
        <v>254</v>
      </c>
      <c r="E126" s="40">
        <v>1228.55</v>
      </c>
      <c r="F126" s="40">
        <f>INDEX('2020 Summary'!H$5:H$254,MATCH(B126,'2020 Summary'!B$5:B$254,0))</f>
        <v>1228.55</v>
      </c>
      <c r="G126" s="40">
        <f t="shared" si="11"/>
        <v>0</v>
      </c>
      <c r="H126" s="2">
        <v>530581.69999999995</v>
      </c>
      <c r="I126" s="2">
        <f>INDEX('2020 Summary'!E$5:E$254,MATCH(B126,'2020 Summary'!B$5:B$254,0))</f>
        <v>537402.57999999996</v>
      </c>
      <c r="J126" s="2">
        <f t="shared" si="12"/>
        <v>6820.8800000000047</v>
      </c>
      <c r="K126" s="2">
        <v>25872.33</v>
      </c>
      <c r="L126" s="2">
        <f>INDEX('2020 Summary'!F$5:F$254,MATCH(B126,'2020 Summary'!B$5:B$254,0))</f>
        <v>25872.33</v>
      </c>
      <c r="M126" s="2">
        <f t="shared" si="13"/>
        <v>0</v>
      </c>
      <c r="N126" s="2">
        <f t="shared" si="10"/>
        <v>504709.36999999994</v>
      </c>
      <c r="O126" s="34">
        <f>INDEX('2020 Summary'!G$5:G$254,MATCH(B126,'2020 Summary'!B$5:B$254,0))</f>
        <v>511530.24999999994</v>
      </c>
      <c r="P126" s="2">
        <f t="shared" si="14"/>
        <v>6820.8800000000047</v>
      </c>
      <c r="Q126" s="33">
        <f t="shared" si="15"/>
        <v>416.36909364698221</v>
      </c>
      <c r="R126" s="43">
        <f t="shared" si="16"/>
        <v>246154.82200457522</v>
      </c>
      <c r="T126" s="43">
        <v>243378.03015773316</v>
      </c>
      <c r="U126" s="2">
        <f t="shared" si="17"/>
        <v>2776.7918468420685</v>
      </c>
      <c r="V126" s="52">
        <v>2868.6921293557971</v>
      </c>
      <c r="W126" s="52">
        <f t="shared" si="18"/>
        <v>-91.900282513728598</v>
      </c>
    </row>
    <row r="127" spans="2:23" x14ac:dyDescent="0.35">
      <c r="B127">
        <v>166</v>
      </c>
      <c r="C127" s="7">
        <v>7</v>
      </c>
      <c r="D127" s="12" t="s">
        <v>255</v>
      </c>
      <c r="E127" s="40">
        <v>836.58679999999993</v>
      </c>
      <c r="F127" s="40">
        <f>INDEX('2020 Summary'!H$5:H$254,MATCH(B127,'2020 Summary'!B$5:B$254,0))</f>
        <v>838.03719999999998</v>
      </c>
      <c r="G127" s="40">
        <f t="shared" si="11"/>
        <v>1.4504000000000588</v>
      </c>
      <c r="H127" s="2">
        <v>504997.16</v>
      </c>
      <c r="I127" s="2">
        <f>INDEX('2020 Summary'!E$5:E$254,MATCH(B127,'2020 Summary'!B$5:B$254,0))</f>
        <v>507400.93</v>
      </c>
      <c r="J127" s="2">
        <f t="shared" si="12"/>
        <v>2403.7700000000186</v>
      </c>
      <c r="K127" s="2">
        <v>66467.06</v>
      </c>
      <c r="L127" s="2">
        <f>INDEX('2020 Summary'!F$5:F$254,MATCH(B127,'2020 Summary'!B$5:B$254,0))</f>
        <v>66582.950000000012</v>
      </c>
      <c r="M127" s="2">
        <f t="shared" si="13"/>
        <v>115.89000000001397</v>
      </c>
      <c r="N127" s="2">
        <f t="shared" si="10"/>
        <v>438530.1</v>
      </c>
      <c r="O127" s="34">
        <f>INDEX('2020 Summary'!G$5:G$254,MATCH(B127,'2020 Summary'!B$5:B$254,0))</f>
        <v>440817.98</v>
      </c>
      <c r="P127" s="2">
        <f t="shared" si="14"/>
        <v>2287.8800000000047</v>
      </c>
      <c r="Q127" s="33">
        <f t="shared" si="15"/>
        <v>526.01242522408313</v>
      </c>
      <c r="R127" s="43">
        <f t="shared" si="16"/>
        <v>212127.18388270569</v>
      </c>
      <c r="T127" s="43">
        <v>211465.44575321386</v>
      </c>
      <c r="U127" s="2">
        <f t="shared" si="17"/>
        <v>661.73812949183048</v>
      </c>
      <c r="V127" s="52">
        <v>740.93441729521146</v>
      </c>
      <c r="W127" s="52">
        <f t="shared" si="18"/>
        <v>-79.196287803380983</v>
      </c>
    </row>
    <row r="128" spans="2:23" x14ac:dyDescent="0.35">
      <c r="B128">
        <v>192</v>
      </c>
      <c r="C128" s="7">
        <v>7</v>
      </c>
      <c r="D128" s="12" t="s">
        <v>256</v>
      </c>
      <c r="E128" s="40">
        <v>233.99</v>
      </c>
      <c r="F128" s="40">
        <f>INDEX('2020 Summary'!H$5:H$254,MATCH(B128,'2020 Summary'!B$5:B$254,0))</f>
        <v>233.99</v>
      </c>
      <c r="G128" s="40">
        <f t="shared" si="11"/>
        <v>0</v>
      </c>
      <c r="H128" s="2">
        <v>166918.9</v>
      </c>
      <c r="I128" s="2">
        <f>INDEX('2020 Summary'!E$5:E$254,MATCH(B128,'2020 Summary'!B$5:B$254,0))</f>
        <v>166918.9</v>
      </c>
      <c r="J128" s="2">
        <f t="shared" si="12"/>
        <v>0</v>
      </c>
      <c r="K128" s="2">
        <v>18483.46</v>
      </c>
      <c r="L128" s="2">
        <f>INDEX('2020 Summary'!F$5:F$254,MATCH(B128,'2020 Summary'!B$5:B$254,0))</f>
        <v>18483.46</v>
      </c>
      <c r="M128" s="2">
        <f t="shared" si="13"/>
        <v>0</v>
      </c>
      <c r="N128" s="2">
        <f t="shared" si="10"/>
        <v>148435.44</v>
      </c>
      <c r="O128" s="34">
        <f>INDEX('2020 Summary'!G$5:G$254,MATCH(B128,'2020 Summary'!B$5:B$254,0))</f>
        <v>148435.44</v>
      </c>
      <c r="P128" s="2">
        <f t="shared" si="14"/>
        <v>0</v>
      </c>
      <c r="Q128" s="33">
        <f t="shared" si="15"/>
        <v>634.36659686311384</v>
      </c>
      <c r="R128" s="43">
        <f t="shared" si="16"/>
        <v>71429.009940997246</v>
      </c>
      <c r="T128" s="43">
        <v>71577.678442538905</v>
      </c>
      <c r="U128" s="2">
        <f t="shared" si="17"/>
        <v>-148.66850154165877</v>
      </c>
      <c r="V128" s="52">
        <v>-122.00095085221983</v>
      </c>
      <c r="W128" s="52">
        <f t="shared" si="18"/>
        <v>-26.66755068943894</v>
      </c>
    </row>
    <row r="129" spans="2:23" x14ac:dyDescent="0.35">
      <c r="B129">
        <v>205</v>
      </c>
      <c r="C129" s="7">
        <v>7</v>
      </c>
      <c r="D129" s="12" t="s">
        <v>104</v>
      </c>
      <c r="E129" s="40">
        <v>524.57570883633412</v>
      </c>
      <c r="F129" s="40">
        <f>INDEX('2020 Summary'!H$5:H$254,MATCH(B129,'2020 Summary'!B$5:B$254,0))</f>
        <v>524.57570883633412</v>
      </c>
      <c r="G129" s="40">
        <f t="shared" si="11"/>
        <v>0</v>
      </c>
      <c r="H129" s="2">
        <v>468614.34</v>
      </c>
      <c r="I129" s="2">
        <f>INDEX('2020 Summary'!E$5:E$254,MATCH(B129,'2020 Summary'!B$5:B$254,0))</f>
        <v>463208.48</v>
      </c>
      <c r="J129" s="2">
        <f t="shared" si="12"/>
        <v>-5405.8600000000442</v>
      </c>
      <c r="K129" s="2">
        <v>0</v>
      </c>
      <c r="L129" s="2">
        <f>INDEX('2020 Summary'!F$5:F$254,MATCH(B129,'2020 Summary'!B$5:B$254,0))</f>
        <v>0</v>
      </c>
      <c r="M129" s="2">
        <f t="shared" si="13"/>
        <v>0</v>
      </c>
      <c r="N129" s="2">
        <f t="shared" si="10"/>
        <v>468614.34</v>
      </c>
      <c r="O129" s="34">
        <f>INDEX('2020 Summary'!G$5:G$254,MATCH(B129,'2020 Summary'!B$5:B$254,0))</f>
        <v>463208.48</v>
      </c>
      <c r="P129" s="2">
        <f t="shared" si="14"/>
        <v>-5405.8600000000442</v>
      </c>
      <c r="Q129" s="33">
        <f t="shared" si="15"/>
        <v>883.01549651914877</v>
      </c>
      <c r="R129" s="43">
        <f t="shared" si="16"/>
        <v>222901.77549697179</v>
      </c>
      <c r="T129" s="43">
        <v>225972.49377967016</v>
      </c>
      <c r="U129" s="2">
        <f t="shared" si="17"/>
        <v>-3070.7182826983626</v>
      </c>
      <c r="V129" s="52">
        <v>-2987.4993720381171</v>
      </c>
      <c r="W129" s="52">
        <f t="shared" si="18"/>
        <v>-83.218910660245456</v>
      </c>
    </row>
    <row r="130" spans="2:23" x14ac:dyDescent="0.35">
      <c r="B130">
        <v>212</v>
      </c>
      <c r="C130" s="7">
        <v>7</v>
      </c>
      <c r="D130" s="12" t="s">
        <v>257</v>
      </c>
      <c r="E130" s="40">
        <v>475.16909844194475</v>
      </c>
      <c r="F130" s="40">
        <f>INDEX('2020 Summary'!H$5:H$254,MATCH(B130,'2020 Summary'!B$5:B$254,0))</f>
        <v>475.16909844194475</v>
      </c>
      <c r="G130" s="40">
        <f t="shared" si="11"/>
        <v>0</v>
      </c>
      <c r="H130" s="2">
        <v>272134.62</v>
      </c>
      <c r="I130" s="2">
        <f>INDEX('2020 Summary'!E$5:E$254,MATCH(B130,'2020 Summary'!B$5:B$254,0))</f>
        <v>272134.62</v>
      </c>
      <c r="J130" s="2">
        <f t="shared" si="12"/>
        <v>0</v>
      </c>
      <c r="K130" s="2">
        <v>699</v>
      </c>
      <c r="L130" s="2">
        <f>INDEX('2020 Summary'!F$5:F$254,MATCH(B130,'2020 Summary'!B$5:B$254,0))</f>
        <v>699</v>
      </c>
      <c r="M130" s="2">
        <f t="shared" si="13"/>
        <v>0</v>
      </c>
      <c r="N130" s="2">
        <f t="shared" si="10"/>
        <v>271435.62</v>
      </c>
      <c r="O130" s="34">
        <f>INDEX('2020 Summary'!G$5:G$254,MATCH(B130,'2020 Summary'!B$5:B$254,0))</f>
        <v>271435.62</v>
      </c>
      <c r="P130" s="2">
        <f t="shared" si="14"/>
        <v>0</v>
      </c>
      <c r="Q130" s="33">
        <f t="shared" si="15"/>
        <v>571.24005094191432</v>
      </c>
      <c r="R130" s="43">
        <f t="shared" si="16"/>
        <v>130618.2512701869</v>
      </c>
      <c r="T130" s="43">
        <v>130890.1130768446</v>
      </c>
      <c r="U130" s="2">
        <f t="shared" si="17"/>
        <v>-271.86180665770371</v>
      </c>
      <c r="V130" s="52">
        <v>-223.09634232339158</v>
      </c>
      <c r="W130" s="52">
        <f t="shared" si="18"/>
        <v>-48.765464334312128</v>
      </c>
    </row>
    <row r="131" spans="2:23" x14ac:dyDescent="0.35">
      <c r="B131">
        <v>216</v>
      </c>
      <c r="C131" s="7">
        <v>7</v>
      </c>
      <c r="D131" s="12" t="s">
        <v>258</v>
      </c>
      <c r="E131" s="40">
        <v>929.2004782208769</v>
      </c>
      <c r="F131" s="40">
        <f>INDEX('2020 Summary'!H$5:H$254,MATCH(B131,'2020 Summary'!B$5:B$254,0))</f>
        <v>929.2004782208769</v>
      </c>
      <c r="G131" s="40">
        <f t="shared" si="11"/>
        <v>0</v>
      </c>
      <c r="H131" s="2">
        <v>361803.18</v>
      </c>
      <c r="I131" s="2">
        <f>INDEX('2020 Summary'!E$5:E$254,MATCH(B131,'2020 Summary'!B$5:B$254,0))</f>
        <v>361803.18</v>
      </c>
      <c r="J131" s="2">
        <f t="shared" si="12"/>
        <v>0</v>
      </c>
      <c r="K131" s="2">
        <v>475</v>
      </c>
      <c r="L131" s="2">
        <f>INDEX('2020 Summary'!F$5:F$254,MATCH(B131,'2020 Summary'!B$5:B$254,0))</f>
        <v>475</v>
      </c>
      <c r="M131" s="2">
        <f t="shared" si="13"/>
        <v>0</v>
      </c>
      <c r="N131" s="2">
        <f t="shared" si="10"/>
        <v>361328.18</v>
      </c>
      <c r="O131" s="34">
        <f>INDEX('2020 Summary'!G$5:G$254,MATCH(B131,'2020 Summary'!B$5:B$254,0))</f>
        <v>361328.18</v>
      </c>
      <c r="P131" s="2">
        <f t="shared" si="14"/>
        <v>0</v>
      </c>
      <c r="Q131" s="33">
        <f t="shared" si="15"/>
        <v>388.85922733469579</v>
      </c>
      <c r="R131" s="43">
        <f t="shared" si="16"/>
        <v>173875.6873775053</v>
      </c>
      <c r="T131" s="43">
        <v>174237.58288632295</v>
      </c>
      <c r="U131" s="2">
        <f t="shared" si="17"/>
        <v>-361.89550881765899</v>
      </c>
      <c r="V131" s="52">
        <v>-296.9801654490584</v>
      </c>
      <c r="W131" s="52">
        <f t="shared" si="18"/>
        <v>-64.915343368600588</v>
      </c>
    </row>
    <row r="132" spans="2:23" x14ac:dyDescent="0.35">
      <c r="B132">
        <v>229</v>
      </c>
      <c r="C132" s="7">
        <v>7</v>
      </c>
      <c r="D132" s="12" t="s">
        <v>259</v>
      </c>
      <c r="E132" s="40">
        <v>854.67000000000007</v>
      </c>
      <c r="F132" s="40">
        <f>INDEX('2020 Summary'!H$5:H$254,MATCH(B132,'2020 Summary'!B$5:B$254,0))</f>
        <v>854.67000000000007</v>
      </c>
      <c r="G132" s="40">
        <f t="shared" si="11"/>
        <v>0</v>
      </c>
      <c r="H132" s="2">
        <v>452494.41</v>
      </c>
      <c r="I132" s="2">
        <f>INDEX('2020 Summary'!E$5:E$254,MATCH(B132,'2020 Summary'!B$5:B$254,0))</f>
        <v>452494.41</v>
      </c>
      <c r="J132" s="2">
        <f t="shared" si="12"/>
        <v>0</v>
      </c>
      <c r="K132" s="2">
        <v>63559.890000000007</v>
      </c>
      <c r="L132" s="2">
        <f>INDEX('2020 Summary'!F$5:F$254,MATCH(B132,'2020 Summary'!B$5:B$254,0))</f>
        <v>67802.040000000023</v>
      </c>
      <c r="M132" s="2">
        <f t="shared" si="13"/>
        <v>4242.150000000016</v>
      </c>
      <c r="N132" s="2">
        <f t="shared" si="10"/>
        <v>388934.51999999996</v>
      </c>
      <c r="O132" s="34">
        <f>INDEX('2020 Summary'!G$5:G$254,MATCH(B132,'2020 Summary'!B$5:B$254,0))</f>
        <v>384692.36999999994</v>
      </c>
      <c r="P132" s="2">
        <f t="shared" si="14"/>
        <v>-4242.1500000000233</v>
      </c>
      <c r="Q132" s="33">
        <f t="shared" si="15"/>
        <v>450.10632173821466</v>
      </c>
      <c r="R132" s="43">
        <f t="shared" si="16"/>
        <v>185118.83092714104</v>
      </c>
      <c r="T132" s="43">
        <v>187549.75232170441</v>
      </c>
      <c r="U132" s="2">
        <f t="shared" si="17"/>
        <v>-2430.9213945633674</v>
      </c>
      <c r="V132" s="52">
        <v>-2361.8084975570091</v>
      </c>
      <c r="W132" s="52">
        <f t="shared" si="18"/>
        <v>-69.112897006358253</v>
      </c>
    </row>
    <row r="133" spans="2:23" x14ac:dyDescent="0.35">
      <c r="B133">
        <v>236</v>
      </c>
      <c r="C133" s="7">
        <v>7</v>
      </c>
      <c r="D133" s="12" t="s">
        <v>260</v>
      </c>
      <c r="E133" s="40">
        <v>1136.2899999999997</v>
      </c>
      <c r="F133" s="40">
        <f>INDEX('2020 Summary'!H$5:H$254,MATCH(B133,'2020 Summary'!B$5:B$254,0))</f>
        <v>1136.2899999999997</v>
      </c>
      <c r="G133" s="40">
        <f t="shared" si="11"/>
        <v>0</v>
      </c>
      <c r="H133" s="2">
        <v>683938.6</v>
      </c>
      <c r="I133" s="2">
        <f>INDEX('2020 Summary'!E$5:E$254,MATCH(B133,'2020 Summary'!B$5:B$254,0))</f>
        <v>683938.6</v>
      </c>
      <c r="J133" s="2">
        <f t="shared" si="12"/>
        <v>0</v>
      </c>
      <c r="K133" s="2">
        <v>123459.02</v>
      </c>
      <c r="L133" s="2">
        <f>INDEX('2020 Summary'!F$5:F$254,MATCH(B133,'2020 Summary'!B$5:B$254,0))</f>
        <v>123459.02</v>
      </c>
      <c r="M133" s="2">
        <f t="shared" si="13"/>
        <v>0</v>
      </c>
      <c r="N133" s="2">
        <f t="shared" si="10"/>
        <v>560479.57999999996</v>
      </c>
      <c r="O133" s="34">
        <f>INDEX('2020 Summary'!G$5:G$254,MATCH(B133,'2020 Summary'!B$5:B$254,0))</f>
        <v>560479.57999999996</v>
      </c>
      <c r="P133" s="2">
        <f t="shared" si="14"/>
        <v>0</v>
      </c>
      <c r="Q133" s="33">
        <f t="shared" si="15"/>
        <v>493.25399325876327</v>
      </c>
      <c r="R133" s="43">
        <f t="shared" si="16"/>
        <v>269709.85831649072</v>
      </c>
      <c r="T133" s="43">
        <v>270271.21791702346</v>
      </c>
      <c r="U133" s="2">
        <f t="shared" si="17"/>
        <v>-561.35960053274175</v>
      </c>
      <c r="V133" s="52">
        <v>-460.66520025982754</v>
      </c>
      <c r="W133" s="52">
        <f t="shared" si="18"/>
        <v>-100.69440027291421</v>
      </c>
    </row>
    <row r="134" spans="2:23" x14ac:dyDescent="0.35">
      <c r="B134">
        <v>238</v>
      </c>
      <c r="C134" s="7">
        <v>7</v>
      </c>
      <c r="D134" s="12" t="s">
        <v>105</v>
      </c>
      <c r="E134" s="40">
        <v>46.657726140452539</v>
      </c>
      <c r="F134" s="40">
        <f>INDEX('2020 Summary'!H$5:H$254,MATCH(B134,'2020 Summary'!B$5:B$254,0))</f>
        <v>46.657726140452539</v>
      </c>
      <c r="G134" s="40">
        <f t="shared" si="11"/>
        <v>0</v>
      </c>
      <c r="H134" s="2">
        <v>23555.94</v>
      </c>
      <c r="I134" s="2">
        <f>INDEX('2020 Summary'!E$5:E$254,MATCH(B134,'2020 Summary'!B$5:B$254,0))</f>
        <v>23555.94</v>
      </c>
      <c r="J134" s="2">
        <f t="shared" si="12"/>
        <v>0</v>
      </c>
      <c r="K134" s="2">
        <v>0</v>
      </c>
      <c r="L134" s="2">
        <f>INDEX('2020 Summary'!F$5:F$254,MATCH(B134,'2020 Summary'!B$5:B$254,0))</f>
        <v>0</v>
      </c>
      <c r="M134" s="2">
        <f t="shared" si="13"/>
        <v>0</v>
      </c>
      <c r="N134" s="2">
        <f t="shared" si="10"/>
        <v>23555.94</v>
      </c>
      <c r="O134" s="34">
        <f>INDEX('2020 Summary'!G$5:G$254,MATCH(B134,'2020 Summary'!B$5:B$254,0))</f>
        <v>23555.94</v>
      </c>
      <c r="P134" s="2">
        <f t="shared" si="14"/>
        <v>0</v>
      </c>
      <c r="Q134" s="33">
        <f t="shared" si="15"/>
        <v>504.86686661690641</v>
      </c>
      <c r="R134" s="43">
        <f t="shared" si="16"/>
        <v>11335.416073341614</v>
      </c>
      <c r="T134" s="43">
        <v>11359.008999008187</v>
      </c>
      <c r="U134" s="2">
        <f t="shared" si="17"/>
        <v>-23.592925666573137</v>
      </c>
      <c r="V134" s="52">
        <v>-19.360922689473227</v>
      </c>
      <c r="W134" s="52">
        <f t="shared" si="18"/>
        <v>-4.2320029770999099</v>
      </c>
    </row>
    <row r="135" spans="2:23" x14ac:dyDescent="0.35">
      <c r="B135">
        <v>239</v>
      </c>
      <c r="C135" s="7">
        <v>7</v>
      </c>
      <c r="D135" s="12" t="s">
        <v>106</v>
      </c>
      <c r="E135" s="40">
        <v>3041.54</v>
      </c>
      <c r="F135" s="40">
        <f>INDEX('2020 Summary'!H$5:H$254,MATCH(B135,'2020 Summary'!B$5:B$254,0))</f>
        <v>3041.54</v>
      </c>
      <c r="G135" s="40">
        <f t="shared" si="11"/>
        <v>0</v>
      </c>
      <c r="H135" s="2">
        <v>1896919.1</v>
      </c>
      <c r="I135" s="2">
        <f>INDEX('2020 Summary'!E$5:E$254,MATCH(B135,'2020 Summary'!B$5:B$254,0))</f>
        <v>1901248.91</v>
      </c>
      <c r="J135" s="2">
        <f t="shared" si="12"/>
        <v>4329.809999999823</v>
      </c>
      <c r="K135" s="2">
        <v>294548.64</v>
      </c>
      <c r="L135" s="2">
        <f>INDEX('2020 Summary'!F$5:F$254,MATCH(B135,'2020 Summary'!B$5:B$254,0))</f>
        <v>294548.64</v>
      </c>
      <c r="M135" s="2">
        <f t="shared" si="13"/>
        <v>0</v>
      </c>
      <c r="N135" s="2">
        <f t="shared" si="10"/>
        <v>1602370.46</v>
      </c>
      <c r="O135" s="34">
        <f>INDEX('2020 Summary'!G$5:G$254,MATCH(B135,'2020 Summary'!B$5:B$254,0))</f>
        <v>1606700.27</v>
      </c>
      <c r="P135" s="2">
        <f t="shared" si="14"/>
        <v>4329.8100000000559</v>
      </c>
      <c r="Q135" s="33">
        <f t="shared" si="15"/>
        <v>528.25222420221337</v>
      </c>
      <c r="R135" s="43">
        <f t="shared" si="16"/>
        <v>773164.47849673207</v>
      </c>
      <c r="T135" s="43">
        <v>772685.80557111662</v>
      </c>
      <c r="U135" s="2">
        <f t="shared" si="17"/>
        <v>478.67292561545037</v>
      </c>
      <c r="V135" s="52">
        <v>767.32879440893885</v>
      </c>
      <c r="W135" s="52">
        <f t="shared" si="18"/>
        <v>-288.65586879348848</v>
      </c>
    </row>
    <row r="136" spans="2:23" x14ac:dyDescent="0.35">
      <c r="B136">
        <v>249</v>
      </c>
      <c r="C136" s="7">
        <v>7</v>
      </c>
      <c r="D136" s="12" t="s">
        <v>261</v>
      </c>
      <c r="E136" s="40">
        <v>1163.0819162110436</v>
      </c>
      <c r="F136" s="40">
        <f>INDEX('2020 Summary'!H$5:H$254,MATCH(B136,'2020 Summary'!B$5:B$254,0))</f>
        <v>1163.0819162110436</v>
      </c>
      <c r="G136" s="40">
        <f t="shared" si="11"/>
        <v>0</v>
      </c>
      <c r="H136" s="2">
        <v>811899.34</v>
      </c>
      <c r="I136" s="2">
        <f>INDEX('2020 Summary'!E$5:E$254,MATCH(B136,'2020 Summary'!B$5:B$254,0))</f>
        <v>811899.34</v>
      </c>
      <c r="J136" s="2">
        <f t="shared" si="12"/>
        <v>0</v>
      </c>
      <c r="K136" s="2">
        <v>0</v>
      </c>
      <c r="L136" s="2">
        <f>INDEX('2020 Summary'!F$5:F$254,MATCH(B136,'2020 Summary'!B$5:B$254,0))</f>
        <v>0</v>
      </c>
      <c r="M136" s="2">
        <f t="shared" si="13"/>
        <v>0</v>
      </c>
      <c r="N136" s="2">
        <f t="shared" si="10"/>
        <v>811899.34</v>
      </c>
      <c r="O136" s="34">
        <f>INDEX('2020 Summary'!G$5:G$254,MATCH(B136,'2020 Summary'!B$5:B$254,0))</f>
        <v>811899.34</v>
      </c>
      <c r="P136" s="2">
        <f t="shared" si="14"/>
        <v>0</v>
      </c>
      <c r="Q136" s="33">
        <f t="shared" si="15"/>
        <v>698.05860505931832</v>
      </c>
      <c r="R136" s="43">
        <f t="shared" si="16"/>
        <v>390696.22475568572</v>
      </c>
      <c r="T136" s="43">
        <v>391509.39887556212</v>
      </c>
      <c r="U136" s="2">
        <f t="shared" si="17"/>
        <v>-813.17411987640662</v>
      </c>
      <c r="V136" s="52">
        <v>-667.31025607022457</v>
      </c>
      <c r="W136" s="52">
        <f t="shared" si="18"/>
        <v>-145.86386380618205</v>
      </c>
    </row>
    <row r="137" spans="2:23" x14ac:dyDescent="0.35">
      <c r="B137">
        <v>271</v>
      </c>
      <c r="C137" s="7">
        <v>7</v>
      </c>
      <c r="D137" s="12" t="s">
        <v>107</v>
      </c>
      <c r="E137" s="40">
        <v>841.90000000000009</v>
      </c>
      <c r="F137" s="40">
        <f>INDEX('2020 Summary'!H$5:H$254,MATCH(B137,'2020 Summary'!B$5:B$254,0))</f>
        <v>841.90000000000009</v>
      </c>
      <c r="G137" s="40">
        <f t="shared" si="11"/>
        <v>0</v>
      </c>
      <c r="H137" s="2">
        <v>928558.99</v>
      </c>
      <c r="I137" s="2">
        <f>INDEX('2020 Summary'!E$5:E$254,MATCH(B137,'2020 Summary'!B$5:B$254,0))</f>
        <v>915776.78</v>
      </c>
      <c r="J137" s="2">
        <f t="shared" si="12"/>
        <v>-12782.209999999963</v>
      </c>
      <c r="K137" s="2">
        <v>186887.22999999998</v>
      </c>
      <c r="L137" s="2">
        <f>INDEX('2020 Summary'!F$5:F$254,MATCH(B137,'2020 Summary'!B$5:B$254,0))</f>
        <v>186887.22999999998</v>
      </c>
      <c r="M137" s="2">
        <f t="shared" si="13"/>
        <v>0</v>
      </c>
      <c r="N137" s="2">
        <f t="shared" si="10"/>
        <v>741671.76</v>
      </c>
      <c r="O137" s="34">
        <f>INDEX('2020 Summary'!G$5:G$254,MATCH(B137,'2020 Summary'!B$5:B$254,0))</f>
        <v>728889.55</v>
      </c>
      <c r="P137" s="2">
        <f t="shared" si="14"/>
        <v>-12782.209999999963</v>
      </c>
      <c r="Q137" s="33">
        <f t="shared" si="15"/>
        <v>865.76737142178399</v>
      </c>
      <c r="R137" s="43">
        <f t="shared" si="16"/>
        <v>350750.8645700718</v>
      </c>
      <c r="T137" s="43">
        <v>357644.66186236852</v>
      </c>
      <c r="U137" s="2">
        <f t="shared" si="17"/>
        <v>-6893.7972922967165</v>
      </c>
      <c r="V137" s="52">
        <v>-6762.8467657808214</v>
      </c>
      <c r="W137" s="52">
        <f t="shared" si="18"/>
        <v>-130.95052651589504</v>
      </c>
    </row>
    <row r="138" spans="2:23" x14ac:dyDescent="0.35">
      <c r="B138">
        <v>275</v>
      </c>
      <c r="C138" s="7">
        <v>7</v>
      </c>
      <c r="D138" s="12" t="s">
        <v>262</v>
      </c>
      <c r="E138" s="40">
        <v>692.28</v>
      </c>
      <c r="F138" s="40">
        <f>INDEX('2020 Summary'!H$5:H$254,MATCH(B138,'2020 Summary'!B$5:B$254,0))</f>
        <v>692.28</v>
      </c>
      <c r="G138" s="40">
        <f t="shared" si="11"/>
        <v>0</v>
      </c>
      <c r="H138" s="2">
        <v>469715.12</v>
      </c>
      <c r="I138" s="2">
        <f>INDEX('2020 Summary'!E$5:E$254,MATCH(B138,'2020 Summary'!B$5:B$254,0))</f>
        <v>469715.12</v>
      </c>
      <c r="J138" s="2">
        <f t="shared" si="12"/>
        <v>0</v>
      </c>
      <c r="K138" s="2">
        <v>81956.409999999989</v>
      </c>
      <c r="L138" s="2">
        <f>INDEX('2020 Summary'!F$5:F$254,MATCH(B138,'2020 Summary'!B$5:B$254,0))</f>
        <v>81956.409999999989</v>
      </c>
      <c r="M138" s="2">
        <f t="shared" si="13"/>
        <v>0</v>
      </c>
      <c r="N138" s="2">
        <f t="shared" si="10"/>
        <v>387758.71</v>
      </c>
      <c r="O138" s="34">
        <f>INDEX('2020 Summary'!G$5:G$254,MATCH(B138,'2020 Summary'!B$5:B$254,0))</f>
        <v>387758.71</v>
      </c>
      <c r="P138" s="2">
        <f t="shared" si="14"/>
        <v>0</v>
      </c>
      <c r="Q138" s="33">
        <f t="shared" si="15"/>
        <v>560.11831917721156</v>
      </c>
      <c r="R138" s="43">
        <f t="shared" si="16"/>
        <v>186594.39249345218</v>
      </c>
      <c r="T138" s="43">
        <v>186982.76003138939</v>
      </c>
      <c r="U138" s="2">
        <f t="shared" si="17"/>
        <v>-388.36753793721437</v>
      </c>
      <c r="V138" s="52">
        <v>-318.70374973278376</v>
      </c>
      <c r="W138" s="52">
        <f t="shared" si="18"/>
        <v>-69.663788204430602</v>
      </c>
    </row>
    <row r="139" spans="2:23" x14ac:dyDescent="0.35">
      <c r="B139">
        <v>282</v>
      </c>
      <c r="C139" s="7">
        <v>7</v>
      </c>
      <c r="D139" s="12" t="s">
        <v>108</v>
      </c>
      <c r="E139" s="40">
        <v>125.62564520141217</v>
      </c>
      <c r="F139" s="40">
        <f>INDEX('2020 Summary'!H$5:H$254,MATCH(B139,'2020 Summary'!B$5:B$254,0))</f>
        <v>125.62564520141217</v>
      </c>
      <c r="G139" s="40">
        <f t="shared" si="11"/>
        <v>0</v>
      </c>
      <c r="H139" s="2">
        <v>65689.240000000005</v>
      </c>
      <c r="I139" s="2">
        <f>INDEX('2020 Summary'!E$5:E$254,MATCH(B139,'2020 Summary'!B$5:B$254,0))</f>
        <v>65689.240000000005</v>
      </c>
      <c r="J139" s="2">
        <f t="shared" si="12"/>
        <v>0</v>
      </c>
      <c r="K139" s="2">
        <v>0</v>
      </c>
      <c r="L139" s="2">
        <f>INDEX('2020 Summary'!F$5:F$254,MATCH(B139,'2020 Summary'!B$5:B$254,0))</f>
        <v>0</v>
      </c>
      <c r="M139" s="2">
        <f t="shared" si="13"/>
        <v>0</v>
      </c>
      <c r="N139" s="2">
        <f t="shared" si="10"/>
        <v>65689.240000000005</v>
      </c>
      <c r="O139" s="34">
        <f>INDEX('2020 Summary'!G$5:G$254,MATCH(B139,'2020 Summary'!B$5:B$254,0))</f>
        <v>65689.240000000005</v>
      </c>
      <c r="P139" s="2">
        <f t="shared" si="14"/>
        <v>0</v>
      </c>
      <c r="Q139" s="33">
        <f t="shared" si="15"/>
        <v>522.89673732367498</v>
      </c>
      <c r="R139" s="43">
        <f t="shared" si="16"/>
        <v>31610.492595141393</v>
      </c>
      <c r="T139" s="43">
        <v>31676.284975170114</v>
      </c>
      <c r="U139" s="2">
        <f t="shared" si="17"/>
        <v>-65.7923800287208</v>
      </c>
      <c r="V139" s="52">
        <v>-53.990810690225771</v>
      </c>
      <c r="W139" s="52">
        <f t="shared" si="18"/>
        <v>-11.801569338495028</v>
      </c>
    </row>
    <row r="140" spans="2:23" x14ac:dyDescent="0.35">
      <c r="B140">
        <v>287</v>
      </c>
      <c r="C140" s="7">
        <v>7</v>
      </c>
      <c r="D140" s="12" t="s">
        <v>263</v>
      </c>
      <c r="E140" s="40">
        <v>152.73047186443509</v>
      </c>
      <c r="F140" s="40">
        <f>INDEX('2020 Summary'!H$5:H$254,MATCH(B140,'2020 Summary'!B$5:B$254,0))</f>
        <v>152.73047186443509</v>
      </c>
      <c r="G140" s="40">
        <f t="shared" si="11"/>
        <v>0</v>
      </c>
      <c r="H140" s="2">
        <v>115146.34</v>
      </c>
      <c r="I140" s="2">
        <f>INDEX('2020 Summary'!E$5:E$254,MATCH(B140,'2020 Summary'!B$5:B$254,0))</f>
        <v>115146.34</v>
      </c>
      <c r="J140" s="2">
        <f t="shared" si="12"/>
        <v>0</v>
      </c>
      <c r="K140" s="2">
        <v>102</v>
      </c>
      <c r="L140" s="2">
        <f>INDEX('2020 Summary'!F$5:F$254,MATCH(B140,'2020 Summary'!B$5:B$254,0))</f>
        <v>102</v>
      </c>
      <c r="M140" s="2">
        <f t="shared" si="13"/>
        <v>0</v>
      </c>
      <c r="N140" s="2">
        <f t="shared" si="10"/>
        <v>115044.34</v>
      </c>
      <c r="O140" s="34">
        <f>INDEX('2020 Summary'!G$5:G$254,MATCH(B140,'2020 Summary'!B$5:B$254,0))</f>
        <v>115044.34</v>
      </c>
      <c r="P140" s="2">
        <f t="shared" si="14"/>
        <v>0</v>
      </c>
      <c r="Q140" s="33">
        <f t="shared" si="15"/>
        <v>753.2507337639496</v>
      </c>
      <c r="R140" s="43">
        <f t="shared" si="16"/>
        <v>55360.790559959722</v>
      </c>
      <c r="T140" s="43">
        <v>55476.015533447513</v>
      </c>
      <c r="U140" s="2">
        <f t="shared" si="17"/>
        <v>-115.22497348779143</v>
      </c>
      <c r="V140" s="52">
        <v>-94.556386737334833</v>
      </c>
      <c r="W140" s="52">
        <f t="shared" si="18"/>
        <v>-20.668586750456598</v>
      </c>
    </row>
    <row r="141" spans="2:23" x14ac:dyDescent="0.35">
      <c r="B141">
        <v>290</v>
      </c>
      <c r="C141" s="7">
        <v>7</v>
      </c>
      <c r="D141" s="12" t="s">
        <v>109</v>
      </c>
      <c r="E141" s="40">
        <v>320.95069482223562</v>
      </c>
      <c r="F141" s="40">
        <f>INDEX('2020 Summary'!H$5:H$254,MATCH(B141,'2020 Summary'!B$5:B$254,0))</f>
        <v>320.95069482223562</v>
      </c>
      <c r="G141" s="40">
        <f t="shared" si="11"/>
        <v>0</v>
      </c>
      <c r="H141" s="2">
        <v>241596.62</v>
      </c>
      <c r="I141" s="2">
        <f>INDEX('2020 Summary'!E$5:E$254,MATCH(B141,'2020 Summary'!B$5:B$254,0))</f>
        <v>241368.83</v>
      </c>
      <c r="J141" s="2">
        <f t="shared" si="12"/>
        <v>-227.79000000000815</v>
      </c>
      <c r="K141" s="2">
        <v>19503.5</v>
      </c>
      <c r="L141" s="2">
        <f>INDEX('2020 Summary'!F$5:F$254,MATCH(B141,'2020 Summary'!B$5:B$254,0))</f>
        <v>19503.5</v>
      </c>
      <c r="M141" s="2">
        <f t="shared" si="13"/>
        <v>0</v>
      </c>
      <c r="N141" s="2">
        <f t="shared" si="10"/>
        <v>222093.12</v>
      </c>
      <c r="O141" s="34">
        <f>INDEX('2020 Summary'!G$5:G$254,MATCH(B141,'2020 Summary'!B$5:B$254,0))</f>
        <v>221865.33</v>
      </c>
      <c r="P141" s="2">
        <f t="shared" si="14"/>
        <v>-227.79000000000815</v>
      </c>
      <c r="Q141" s="33">
        <f t="shared" si="15"/>
        <v>691.27543133341442</v>
      </c>
      <c r="R141" s="43">
        <f t="shared" si="16"/>
        <v>106764.40115738286</v>
      </c>
      <c r="T141" s="43">
        <v>107096.45841761379</v>
      </c>
      <c r="U141" s="2">
        <f t="shared" si="17"/>
        <v>-332.05726023092575</v>
      </c>
      <c r="V141" s="52">
        <v>-292.19747382140486</v>
      </c>
      <c r="W141" s="52">
        <f t="shared" si="18"/>
        <v>-39.859786409520893</v>
      </c>
    </row>
    <row r="142" spans="2:23" x14ac:dyDescent="0.35">
      <c r="B142">
        <v>294</v>
      </c>
      <c r="C142" s="7">
        <v>7</v>
      </c>
      <c r="D142" s="12" t="s">
        <v>264</v>
      </c>
      <c r="E142" s="40">
        <v>1096.2002031679949</v>
      </c>
      <c r="F142" s="40">
        <f>INDEX('2020 Summary'!H$5:H$254,MATCH(B142,'2020 Summary'!B$5:B$254,0))</f>
        <v>1096.2002031679949</v>
      </c>
      <c r="G142" s="40">
        <f t="shared" si="11"/>
        <v>0</v>
      </c>
      <c r="H142" s="2">
        <v>656278.9</v>
      </c>
      <c r="I142" s="2">
        <f>INDEX('2020 Summary'!E$5:E$254,MATCH(B142,'2020 Summary'!B$5:B$254,0))</f>
        <v>656278.9</v>
      </c>
      <c r="J142" s="2">
        <f t="shared" si="12"/>
        <v>0</v>
      </c>
      <c r="K142" s="2">
        <v>746</v>
      </c>
      <c r="L142" s="2">
        <f>INDEX('2020 Summary'!F$5:F$254,MATCH(B142,'2020 Summary'!B$5:B$254,0))</f>
        <v>746</v>
      </c>
      <c r="M142" s="2">
        <f t="shared" si="13"/>
        <v>0</v>
      </c>
      <c r="N142" s="2">
        <f t="shared" si="10"/>
        <v>655532.9</v>
      </c>
      <c r="O142" s="34">
        <f>INDEX('2020 Summary'!G$5:G$254,MATCH(B142,'2020 Summary'!B$5:B$254,0))</f>
        <v>655532.9</v>
      </c>
      <c r="P142" s="2">
        <f t="shared" si="14"/>
        <v>0</v>
      </c>
      <c r="Q142" s="33">
        <f t="shared" si="15"/>
        <v>598.00472405088419</v>
      </c>
      <c r="R142" s="43">
        <f t="shared" si="16"/>
        <v>315450.71736743435</v>
      </c>
      <c r="T142" s="43">
        <v>316107.27953314257</v>
      </c>
      <c r="U142" s="2">
        <f t="shared" si="17"/>
        <v>-656.56216570822289</v>
      </c>
      <c r="V142" s="52">
        <v>-538.79071679187473</v>
      </c>
      <c r="W142" s="52">
        <f t="shared" si="18"/>
        <v>-117.77144891634816</v>
      </c>
    </row>
    <row r="143" spans="2:23" x14ac:dyDescent="0.35">
      <c r="B143">
        <v>296</v>
      </c>
      <c r="C143" s="7">
        <v>7</v>
      </c>
      <c r="D143" s="12" t="s">
        <v>110</v>
      </c>
      <c r="E143" s="40">
        <v>801.5</v>
      </c>
      <c r="F143" s="40">
        <f>INDEX('2020 Summary'!H$5:H$254,MATCH(B143,'2020 Summary'!B$5:B$254,0))</f>
        <v>801.5</v>
      </c>
      <c r="G143" s="40">
        <f t="shared" si="11"/>
        <v>0</v>
      </c>
      <c r="H143" s="2">
        <v>899174.32</v>
      </c>
      <c r="I143" s="2">
        <f>INDEX('2020 Summary'!E$5:E$254,MATCH(B143,'2020 Summary'!B$5:B$254,0))</f>
        <v>899174.32</v>
      </c>
      <c r="J143" s="2">
        <f t="shared" si="12"/>
        <v>0</v>
      </c>
      <c r="K143" s="2">
        <v>122809.44</v>
      </c>
      <c r="L143" s="2">
        <f>INDEX('2020 Summary'!F$5:F$254,MATCH(B143,'2020 Summary'!B$5:B$254,0))</f>
        <v>122809.44</v>
      </c>
      <c r="M143" s="2">
        <f t="shared" si="13"/>
        <v>0</v>
      </c>
      <c r="N143" s="2">
        <f t="shared" si="10"/>
        <v>776364.87999999989</v>
      </c>
      <c r="O143" s="34">
        <f>INDEX('2020 Summary'!G$5:G$254,MATCH(B143,'2020 Summary'!B$5:B$254,0))</f>
        <v>776364.87999999989</v>
      </c>
      <c r="P143" s="2">
        <f t="shared" si="14"/>
        <v>0</v>
      </c>
      <c r="Q143" s="33">
        <f t="shared" si="15"/>
        <v>968.63990018714901</v>
      </c>
      <c r="R143" s="43">
        <f t="shared" si="16"/>
        <v>373596.59345073608</v>
      </c>
      <c r="T143" s="43">
        <v>374374.17731722491</v>
      </c>
      <c r="U143" s="2">
        <f t="shared" si="17"/>
        <v>-777.58386648882879</v>
      </c>
      <c r="V143" s="52">
        <v>-638.10403747431701</v>
      </c>
      <c r="W143" s="52">
        <f t="shared" si="18"/>
        <v>-139.47982901451178</v>
      </c>
    </row>
    <row r="144" spans="2:23" x14ac:dyDescent="0.35">
      <c r="B144">
        <v>301</v>
      </c>
      <c r="C144" s="7">
        <v>7</v>
      </c>
      <c r="D144" s="12" t="s">
        <v>111</v>
      </c>
      <c r="E144" s="40">
        <v>622.0088866393462</v>
      </c>
      <c r="F144" s="40">
        <f>INDEX('2020 Summary'!H$5:H$254,MATCH(B144,'2020 Summary'!B$5:B$254,0))</f>
        <v>622.0088866393462</v>
      </c>
      <c r="G144" s="40">
        <f t="shared" si="11"/>
        <v>0</v>
      </c>
      <c r="H144" s="2">
        <v>491037.6</v>
      </c>
      <c r="I144" s="2">
        <f>INDEX('2020 Summary'!E$5:E$254,MATCH(B144,'2020 Summary'!B$5:B$254,0))</f>
        <v>491037.6</v>
      </c>
      <c r="J144" s="2">
        <f t="shared" si="12"/>
        <v>0</v>
      </c>
      <c r="K144" s="2">
        <v>37594.660000000003</v>
      </c>
      <c r="L144" s="2">
        <f>INDEX('2020 Summary'!F$5:F$254,MATCH(B144,'2020 Summary'!B$5:B$254,0))</f>
        <v>37594.660000000003</v>
      </c>
      <c r="M144" s="2">
        <f t="shared" si="13"/>
        <v>0</v>
      </c>
      <c r="N144" s="2">
        <f t="shared" si="10"/>
        <v>453442.93999999994</v>
      </c>
      <c r="O144" s="34">
        <f>INDEX('2020 Summary'!G$5:G$254,MATCH(B144,'2020 Summary'!B$5:B$254,0))</f>
        <v>453442.93999999994</v>
      </c>
      <c r="P144" s="2">
        <f t="shared" si="14"/>
        <v>0</v>
      </c>
      <c r="Q144" s="33">
        <f t="shared" si="15"/>
        <v>728.99752678761274</v>
      </c>
      <c r="R144" s="43">
        <f t="shared" si="16"/>
        <v>218202.4742132675</v>
      </c>
      <c r="T144" s="43">
        <v>218656.62911336712</v>
      </c>
      <c r="U144" s="2">
        <f t="shared" si="17"/>
        <v>-454.1549000996165</v>
      </c>
      <c r="V144" s="52">
        <v>-372.69044264112017</v>
      </c>
      <c r="W144" s="52">
        <f t="shared" si="18"/>
        <v>-81.464457458496327</v>
      </c>
    </row>
    <row r="145" spans="2:23" x14ac:dyDescent="0.35">
      <c r="B145">
        <v>321</v>
      </c>
      <c r="C145" s="7">
        <v>7</v>
      </c>
      <c r="D145" s="12" t="s">
        <v>112</v>
      </c>
      <c r="E145" s="40">
        <v>735.59</v>
      </c>
      <c r="F145" s="40">
        <f>INDEX('2020 Summary'!H$5:H$254,MATCH(B145,'2020 Summary'!B$5:B$254,0))</f>
        <v>735.59</v>
      </c>
      <c r="G145" s="40">
        <f t="shared" si="11"/>
        <v>0</v>
      </c>
      <c r="H145" s="2">
        <v>453466.55</v>
      </c>
      <c r="I145" s="2">
        <f>INDEX('2020 Summary'!E$5:E$254,MATCH(B145,'2020 Summary'!B$5:B$254,0))</f>
        <v>453466.55</v>
      </c>
      <c r="J145" s="2">
        <f t="shared" si="12"/>
        <v>0</v>
      </c>
      <c r="K145" s="2">
        <v>20867.23</v>
      </c>
      <c r="L145" s="2">
        <f>INDEX('2020 Summary'!F$5:F$254,MATCH(B145,'2020 Summary'!B$5:B$254,0))</f>
        <v>20867.23</v>
      </c>
      <c r="M145" s="2">
        <f t="shared" si="13"/>
        <v>0</v>
      </c>
      <c r="N145" s="2">
        <f t="shared" si="10"/>
        <v>432599.32</v>
      </c>
      <c r="O145" s="34">
        <f>INDEX('2020 Summary'!G$5:G$254,MATCH(B145,'2020 Summary'!B$5:B$254,0))</f>
        <v>432599.32</v>
      </c>
      <c r="P145" s="2">
        <f t="shared" si="14"/>
        <v>0</v>
      </c>
      <c r="Q145" s="33">
        <f t="shared" si="15"/>
        <v>588.09842439402382</v>
      </c>
      <c r="R145" s="43">
        <f t="shared" si="16"/>
        <v>208172.26080745037</v>
      </c>
      <c r="T145" s="43">
        <v>208605.53936055291</v>
      </c>
      <c r="U145" s="2">
        <f t="shared" si="17"/>
        <v>-433.27855310254381</v>
      </c>
      <c r="V145" s="52">
        <v>-355.55880979655194</v>
      </c>
      <c r="W145" s="52">
        <f t="shared" si="18"/>
        <v>-77.719743305991869</v>
      </c>
    </row>
    <row r="146" spans="2:23" x14ac:dyDescent="0.35">
      <c r="B146">
        <v>325</v>
      </c>
      <c r="C146" s="7">
        <v>7</v>
      </c>
      <c r="D146" s="12" t="s">
        <v>113</v>
      </c>
      <c r="E146" s="40">
        <v>385.2456057985475</v>
      </c>
      <c r="F146" s="40">
        <f>INDEX('2020 Summary'!H$5:H$254,MATCH(B146,'2020 Summary'!B$5:B$254,0))</f>
        <v>385.2456057985475</v>
      </c>
      <c r="G146" s="40">
        <f t="shared" si="11"/>
        <v>0</v>
      </c>
      <c r="H146" s="2">
        <v>321114.27</v>
      </c>
      <c r="I146" s="2">
        <f>INDEX('2020 Summary'!E$5:E$254,MATCH(B146,'2020 Summary'!B$5:B$254,0))</f>
        <v>321114.27</v>
      </c>
      <c r="J146" s="2">
        <f t="shared" si="12"/>
        <v>0</v>
      </c>
      <c r="K146" s="2">
        <v>420</v>
      </c>
      <c r="L146" s="2">
        <f>INDEX('2020 Summary'!F$5:F$254,MATCH(B146,'2020 Summary'!B$5:B$254,0))</f>
        <v>420</v>
      </c>
      <c r="M146" s="2">
        <f t="shared" si="13"/>
        <v>0</v>
      </c>
      <c r="N146" s="2">
        <f t="shared" si="10"/>
        <v>320694.27</v>
      </c>
      <c r="O146" s="34">
        <f>INDEX('2020 Summary'!G$5:G$254,MATCH(B146,'2020 Summary'!B$5:B$254,0))</f>
        <v>320694.27</v>
      </c>
      <c r="P146" s="2">
        <f t="shared" si="14"/>
        <v>0</v>
      </c>
      <c r="Q146" s="33">
        <f t="shared" si="15"/>
        <v>832.44108478604517</v>
      </c>
      <c r="R146" s="43">
        <f t="shared" si="16"/>
        <v>154322.13627588438</v>
      </c>
      <c r="T146" s="43">
        <v>154643.33407456303</v>
      </c>
      <c r="U146" s="2">
        <f t="shared" si="17"/>
        <v>-321.19779867865145</v>
      </c>
      <c r="V146" s="52">
        <v>-263.5826449051674</v>
      </c>
      <c r="W146" s="52">
        <f t="shared" si="18"/>
        <v>-57.615153773484053</v>
      </c>
    </row>
    <row r="147" spans="2:23" x14ac:dyDescent="0.35">
      <c r="B147">
        <v>346</v>
      </c>
      <c r="C147" s="7">
        <v>7</v>
      </c>
      <c r="D147" s="12" t="s">
        <v>265</v>
      </c>
      <c r="E147" s="40">
        <v>227.74</v>
      </c>
      <c r="F147" s="40">
        <f>INDEX('2020 Summary'!H$5:H$254,MATCH(B147,'2020 Summary'!B$5:B$254,0))</f>
        <v>227.74</v>
      </c>
      <c r="G147" s="40">
        <f t="shared" si="11"/>
        <v>0</v>
      </c>
      <c r="H147" s="2">
        <v>184009.64</v>
      </c>
      <c r="I147" s="2">
        <f>INDEX('2020 Summary'!E$5:E$254,MATCH(B147,'2020 Summary'!B$5:B$254,0))</f>
        <v>184009.64</v>
      </c>
      <c r="J147" s="2">
        <f t="shared" si="12"/>
        <v>0</v>
      </c>
      <c r="K147" s="2">
        <v>17890.460000000003</v>
      </c>
      <c r="L147" s="2">
        <f>INDEX('2020 Summary'!F$5:F$254,MATCH(B147,'2020 Summary'!B$5:B$254,0))</f>
        <v>17890.460000000003</v>
      </c>
      <c r="M147" s="2">
        <f t="shared" si="13"/>
        <v>0</v>
      </c>
      <c r="N147" s="2">
        <f t="shared" si="10"/>
        <v>166119.18000000002</v>
      </c>
      <c r="O147" s="34">
        <f>INDEX('2020 Summary'!G$5:G$254,MATCH(B147,'2020 Summary'!B$5:B$254,0))</f>
        <v>166119.18000000002</v>
      </c>
      <c r="P147" s="2">
        <f t="shared" si="14"/>
        <v>0</v>
      </c>
      <c r="Q147" s="33">
        <f t="shared" si="15"/>
        <v>729.42469482743491</v>
      </c>
      <c r="R147" s="43">
        <f t="shared" si="16"/>
        <v>79938.649150164638</v>
      </c>
      <c r="T147" s="43">
        <v>80105.029157310695</v>
      </c>
      <c r="U147" s="2">
        <f t="shared" si="17"/>
        <v>-166.38000714605732</v>
      </c>
      <c r="V147" s="52">
        <v>-136.53543867147528</v>
      </c>
      <c r="W147" s="52">
        <f t="shared" si="18"/>
        <v>-29.844568474582047</v>
      </c>
    </row>
    <row r="148" spans="2:23" x14ac:dyDescent="0.35">
      <c r="B148">
        <v>358</v>
      </c>
      <c r="C148" s="7">
        <v>7</v>
      </c>
      <c r="D148" s="12" t="s">
        <v>266</v>
      </c>
      <c r="E148" s="40">
        <v>329.13</v>
      </c>
      <c r="F148" s="40">
        <f>INDEX('2020 Summary'!H$5:H$254,MATCH(B148,'2020 Summary'!B$5:B$254,0))</f>
        <v>329.13</v>
      </c>
      <c r="G148" s="40">
        <f t="shared" si="11"/>
        <v>0</v>
      </c>
      <c r="H148" s="2">
        <v>252248.3</v>
      </c>
      <c r="I148" s="2">
        <f>INDEX('2020 Summary'!E$5:E$254,MATCH(B148,'2020 Summary'!B$5:B$254,0))</f>
        <v>252248.3</v>
      </c>
      <c r="J148" s="2">
        <f t="shared" si="12"/>
        <v>0</v>
      </c>
      <c r="K148" s="2">
        <v>25760.270000000004</v>
      </c>
      <c r="L148" s="2">
        <f>INDEX('2020 Summary'!F$5:F$254,MATCH(B148,'2020 Summary'!B$5:B$254,0))</f>
        <v>25760.270000000004</v>
      </c>
      <c r="M148" s="2">
        <f t="shared" si="13"/>
        <v>0</v>
      </c>
      <c r="N148" s="2">
        <f t="shared" ref="N148:N211" si="19">H148-K148</f>
        <v>226488.02999999997</v>
      </c>
      <c r="O148" s="34">
        <f>INDEX('2020 Summary'!G$5:G$254,MATCH(B148,'2020 Summary'!B$5:B$254,0))</f>
        <v>226488.02999999997</v>
      </c>
      <c r="P148" s="2">
        <f t="shared" si="14"/>
        <v>0</v>
      </c>
      <c r="Q148" s="33">
        <f t="shared" si="15"/>
        <v>688.14155500865911</v>
      </c>
      <c r="R148" s="43">
        <f t="shared" si="16"/>
        <v>108988.90282796939</v>
      </c>
      <c r="T148" s="43">
        <v>109215.74647149026</v>
      </c>
      <c r="U148" s="2">
        <f t="shared" si="17"/>
        <v>-226.84364352087141</v>
      </c>
      <c r="V148" s="52">
        <v>-186.15335405513179</v>
      </c>
      <c r="W148" s="52">
        <f t="shared" si="18"/>
        <v>-40.690289465739625</v>
      </c>
    </row>
    <row r="149" spans="2:23" x14ac:dyDescent="0.35">
      <c r="B149">
        <v>361</v>
      </c>
      <c r="C149" s="7">
        <v>7</v>
      </c>
      <c r="D149" s="12" t="s">
        <v>267</v>
      </c>
      <c r="E149" s="40">
        <v>1661.2809709614248</v>
      </c>
      <c r="F149" s="40">
        <f>INDEX('2020 Summary'!H$5:H$254,MATCH(B149,'2020 Summary'!B$5:B$254,0))</f>
        <v>1661.2809709614248</v>
      </c>
      <c r="G149" s="40">
        <f t="shared" ref="G149:G212" si="20">F149-E149</f>
        <v>0</v>
      </c>
      <c r="H149" s="2">
        <v>1053513.96</v>
      </c>
      <c r="I149" s="2">
        <f>INDEX('2020 Summary'!E$5:E$254,MATCH(B149,'2020 Summary'!B$5:B$254,0))</f>
        <v>1053513.96</v>
      </c>
      <c r="J149" s="2">
        <f t="shared" ref="J149:J212" si="21">I149-H149</f>
        <v>0</v>
      </c>
      <c r="K149" s="2">
        <v>9561.06</v>
      </c>
      <c r="L149" s="2">
        <f>INDEX('2020 Summary'!F$5:F$254,MATCH(B149,'2020 Summary'!B$5:B$254,0))</f>
        <v>9561.06</v>
      </c>
      <c r="M149" s="2">
        <f t="shared" ref="M149:M212" si="22">L149-K149</f>
        <v>0</v>
      </c>
      <c r="N149" s="2">
        <f t="shared" si="19"/>
        <v>1043952.8999999999</v>
      </c>
      <c r="O149" s="34">
        <f>INDEX('2020 Summary'!G$5:G$254,MATCH(B149,'2020 Summary'!B$5:B$254,0))</f>
        <v>1043952.8999999999</v>
      </c>
      <c r="P149" s="2">
        <f t="shared" ref="P149:P212" si="23">O149-N149</f>
        <v>0</v>
      </c>
      <c r="Q149" s="33">
        <f t="shared" ref="Q149:Q212" si="24">IFERROR(O149/F149,"n.a.")</f>
        <v>628.4023703683539</v>
      </c>
      <c r="R149" s="43">
        <f t="shared" ref="R149:R212" si="25">O149*(E$12/O$18)</f>
        <v>502363.33096754324</v>
      </c>
      <c r="T149" s="43">
        <v>503408.92299949372</v>
      </c>
      <c r="U149" s="2">
        <f t="shared" ref="U149:U212" si="26">R149-T149</f>
        <v>-1045.5920319504803</v>
      </c>
      <c r="V149" s="52">
        <v>-858.03798907418968</v>
      </c>
      <c r="W149" s="52">
        <f t="shared" ref="W149:W212" si="27">U149-V149</f>
        <v>-187.55404287629062</v>
      </c>
    </row>
    <row r="150" spans="2:23" x14ac:dyDescent="0.35">
      <c r="B150">
        <v>376</v>
      </c>
      <c r="C150" s="7">
        <v>7</v>
      </c>
      <c r="D150" s="12" t="s">
        <v>268</v>
      </c>
      <c r="E150" s="40">
        <v>730.1929708766545</v>
      </c>
      <c r="F150" s="40">
        <f>INDEX('2020 Summary'!H$5:H$254,MATCH(B150,'2020 Summary'!B$5:B$254,0))</f>
        <v>730.1929708766545</v>
      </c>
      <c r="G150" s="40">
        <f t="shared" si="20"/>
        <v>0</v>
      </c>
      <c r="H150" s="2">
        <v>404075.88</v>
      </c>
      <c r="I150" s="2">
        <f>INDEX('2020 Summary'!E$5:E$254,MATCH(B150,'2020 Summary'!B$5:B$254,0))</f>
        <v>404075.88</v>
      </c>
      <c r="J150" s="2">
        <f t="shared" si="21"/>
        <v>0</v>
      </c>
      <c r="K150" s="2">
        <v>240</v>
      </c>
      <c r="L150" s="2">
        <f>INDEX('2020 Summary'!F$5:F$254,MATCH(B150,'2020 Summary'!B$5:B$254,0))</f>
        <v>240</v>
      </c>
      <c r="M150" s="2">
        <f t="shared" si="22"/>
        <v>0</v>
      </c>
      <c r="N150" s="2">
        <f t="shared" si="19"/>
        <v>403835.88</v>
      </c>
      <c r="O150" s="34">
        <f>INDEX('2020 Summary'!G$5:G$254,MATCH(B150,'2020 Summary'!B$5:B$254,0))</f>
        <v>403835.88</v>
      </c>
      <c r="P150" s="2">
        <f t="shared" si="23"/>
        <v>0</v>
      </c>
      <c r="Q150" s="33">
        <f t="shared" si="24"/>
        <v>553.05363938954804</v>
      </c>
      <c r="R150" s="43">
        <f t="shared" si="25"/>
        <v>194330.92991169341</v>
      </c>
      <c r="T150" s="43">
        <v>194735.39986272639</v>
      </c>
      <c r="U150" s="2">
        <f t="shared" si="26"/>
        <v>-404.46995103298104</v>
      </c>
      <c r="V150" s="52">
        <v>-331.9177775081771</v>
      </c>
      <c r="W150" s="52">
        <f t="shared" si="27"/>
        <v>-72.552173524803948</v>
      </c>
    </row>
    <row r="151" spans="2:23" x14ac:dyDescent="0.35">
      <c r="B151">
        <v>382</v>
      </c>
      <c r="C151" s="7">
        <v>7</v>
      </c>
      <c r="D151" s="12" t="s">
        <v>269</v>
      </c>
      <c r="E151" s="40">
        <v>221.7</v>
      </c>
      <c r="F151" s="40">
        <f>INDEX('2020 Summary'!H$5:H$254,MATCH(B151,'2020 Summary'!B$5:B$254,0))</f>
        <v>221.7</v>
      </c>
      <c r="G151" s="40">
        <f t="shared" si="20"/>
        <v>0</v>
      </c>
      <c r="H151" s="2">
        <v>117105.77</v>
      </c>
      <c r="I151" s="2">
        <f>INDEX('2020 Summary'!E$5:E$254,MATCH(B151,'2020 Summary'!B$5:B$254,0))</f>
        <v>117105.77</v>
      </c>
      <c r="J151" s="2">
        <f t="shared" si="21"/>
        <v>0</v>
      </c>
      <c r="K151" s="2">
        <v>17625.36</v>
      </c>
      <c r="L151" s="2">
        <f>INDEX('2020 Summary'!F$5:F$254,MATCH(B151,'2020 Summary'!B$5:B$254,0))</f>
        <v>17625.36</v>
      </c>
      <c r="M151" s="2">
        <f t="shared" si="22"/>
        <v>0</v>
      </c>
      <c r="N151" s="2">
        <f t="shared" si="19"/>
        <v>99480.41</v>
      </c>
      <c r="O151" s="34">
        <f>INDEX('2020 Summary'!G$5:G$254,MATCH(B151,'2020 Summary'!B$5:B$254,0))</f>
        <v>99480.41</v>
      </c>
      <c r="P151" s="2">
        <f t="shared" si="23"/>
        <v>0</v>
      </c>
      <c r="Q151" s="33">
        <f t="shared" si="24"/>
        <v>448.71632837167346</v>
      </c>
      <c r="R151" s="43">
        <f t="shared" si="25"/>
        <v>47871.230717034174</v>
      </c>
      <c r="T151" s="43">
        <v>47970.867323274906</v>
      </c>
      <c r="U151" s="2">
        <f t="shared" si="26"/>
        <v>-99.636606240732362</v>
      </c>
      <c r="V151" s="52">
        <v>-81.764197358599631</v>
      </c>
      <c r="W151" s="52">
        <f t="shared" si="27"/>
        <v>-17.872408882132731</v>
      </c>
    </row>
    <row r="152" spans="2:23" x14ac:dyDescent="0.35">
      <c r="B152">
        <v>389</v>
      </c>
      <c r="C152" s="7">
        <v>7</v>
      </c>
      <c r="D152" s="12" t="s">
        <v>114</v>
      </c>
      <c r="E152" s="40">
        <v>843.78442490843361</v>
      </c>
      <c r="F152" s="40">
        <f>INDEX('2020 Summary'!H$5:H$254,MATCH(B152,'2020 Summary'!B$5:B$254,0))</f>
        <v>843.78442490843361</v>
      </c>
      <c r="G152" s="40">
        <f t="shared" si="20"/>
        <v>0</v>
      </c>
      <c r="H152" s="2">
        <v>637409.41</v>
      </c>
      <c r="I152" s="2">
        <f>INDEX('2020 Summary'!E$5:E$254,MATCH(B152,'2020 Summary'!B$5:B$254,0))</f>
        <v>631839.66</v>
      </c>
      <c r="J152" s="2">
        <f t="shared" si="21"/>
        <v>-5569.75</v>
      </c>
      <c r="K152" s="2">
        <v>612</v>
      </c>
      <c r="L152" s="2">
        <f>INDEX('2020 Summary'!F$5:F$254,MATCH(B152,'2020 Summary'!B$5:B$254,0))</f>
        <v>612</v>
      </c>
      <c r="M152" s="2">
        <f t="shared" si="22"/>
        <v>0</v>
      </c>
      <c r="N152" s="2">
        <f t="shared" si="19"/>
        <v>636797.41</v>
      </c>
      <c r="O152" s="34">
        <f>INDEX('2020 Summary'!G$5:G$254,MATCH(B152,'2020 Summary'!B$5:B$254,0))</f>
        <v>631227.66</v>
      </c>
      <c r="P152" s="2">
        <f t="shared" si="23"/>
        <v>-5569.75</v>
      </c>
      <c r="Q152" s="33">
        <f t="shared" si="24"/>
        <v>748.09114907341416</v>
      </c>
      <c r="R152" s="43">
        <f t="shared" si="25"/>
        <v>303754.72866299609</v>
      </c>
      <c r="T152" s="43">
        <v>307072.7600229542</v>
      </c>
      <c r="U152" s="2">
        <f t="shared" si="26"/>
        <v>-3318.0313599581132</v>
      </c>
      <c r="V152" s="52">
        <v>-3204.6265314372722</v>
      </c>
      <c r="W152" s="52">
        <f t="shared" si="27"/>
        <v>-113.40482852084097</v>
      </c>
    </row>
    <row r="153" spans="2:23" x14ac:dyDescent="0.35">
      <c r="B153">
        <v>434</v>
      </c>
      <c r="C153" s="7">
        <v>7</v>
      </c>
      <c r="D153" s="12" t="s">
        <v>115</v>
      </c>
      <c r="E153" s="40">
        <v>280.52473359432912</v>
      </c>
      <c r="F153" s="40">
        <f>INDEX('2020 Summary'!H$5:H$254,MATCH(B153,'2020 Summary'!B$5:B$254,0))</f>
        <v>280.52473359432912</v>
      </c>
      <c r="G153" s="40">
        <f t="shared" si="20"/>
        <v>0</v>
      </c>
      <c r="H153" s="2">
        <v>139116.31</v>
      </c>
      <c r="I153" s="2">
        <f>INDEX('2020 Summary'!E$5:E$254,MATCH(B153,'2020 Summary'!B$5:B$254,0))</f>
        <v>139116.31</v>
      </c>
      <c r="J153" s="2">
        <f t="shared" si="21"/>
        <v>0</v>
      </c>
      <c r="K153" s="2">
        <v>0</v>
      </c>
      <c r="L153" s="2">
        <f>INDEX('2020 Summary'!F$5:F$254,MATCH(B153,'2020 Summary'!B$5:B$254,0))</f>
        <v>0</v>
      </c>
      <c r="M153" s="2">
        <f t="shared" si="22"/>
        <v>0</v>
      </c>
      <c r="N153" s="2">
        <f t="shared" si="19"/>
        <v>139116.31</v>
      </c>
      <c r="O153" s="34">
        <f>INDEX('2020 Summary'!G$5:G$254,MATCH(B153,'2020 Summary'!B$5:B$254,0))</f>
        <v>139116.31</v>
      </c>
      <c r="P153" s="2">
        <f t="shared" si="23"/>
        <v>0</v>
      </c>
      <c r="Q153" s="33">
        <f t="shared" si="24"/>
        <v>495.91459625509566</v>
      </c>
      <c r="R153" s="43">
        <f t="shared" si="25"/>
        <v>66944.526791882425</v>
      </c>
      <c r="T153" s="43">
        <v>67083.861531266113</v>
      </c>
      <c r="U153" s="2">
        <f t="shared" si="26"/>
        <v>-139.33473938368843</v>
      </c>
      <c r="V153" s="52">
        <v>-114.34144095946976</v>
      </c>
      <c r="W153" s="52">
        <f t="shared" si="27"/>
        <v>-24.993298424218665</v>
      </c>
    </row>
    <row r="154" spans="2:23" x14ac:dyDescent="0.35">
      <c r="B154">
        <v>437</v>
      </c>
      <c r="C154" s="7">
        <v>7</v>
      </c>
      <c r="D154" s="12" t="s">
        <v>270</v>
      </c>
      <c r="E154" s="40">
        <v>361.91078539818926</v>
      </c>
      <c r="F154" s="40">
        <f>INDEX('2020 Summary'!H$5:H$254,MATCH(B154,'2020 Summary'!B$5:B$254,0))</f>
        <v>361.91078539818926</v>
      </c>
      <c r="G154" s="40">
        <f t="shared" si="20"/>
        <v>0</v>
      </c>
      <c r="H154" s="2">
        <v>249176.09</v>
      </c>
      <c r="I154" s="2">
        <f>INDEX('2020 Summary'!E$5:E$254,MATCH(B154,'2020 Summary'!B$5:B$254,0))</f>
        <v>249176.09</v>
      </c>
      <c r="J154" s="2">
        <f t="shared" si="21"/>
        <v>0</v>
      </c>
      <c r="K154" s="2">
        <v>0</v>
      </c>
      <c r="L154" s="2">
        <f>INDEX('2020 Summary'!F$5:F$254,MATCH(B154,'2020 Summary'!B$5:B$254,0))</f>
        <v>0</v>
      </c>
      <c r="M154" s="2">
        <f t="shared" si="22"/>
        <v>0</v>
      </c>
      <c r="N154" s="2">
        <f t="shared" si="19"/>
        <v>249176.09</v>
      </c>
      <c r="O154" s="34">
        <f>INDEX('2020 Summary'!G$5:G$254,MATCH(B154,'2020 Summary'!B$5:B$254,0))</f>
        <v>249176.09</v>
      </c>
      <c r="P154" s="2">
        <f t="shared" si="23"/>
        <v>0</v>
      </c>
      <c r="Q154" s="33">
        <f t="shared" si="24"/>
        <v>688.50142093954491</v>
      </c>
      <c r="R154" s="43">
        <f t="shared" si="25"/>
        <v>119906.68407537193</v>
      </c>
      <c r="T154" s="43">
        <v>120156.2514018831</v>
      </c>
      <c r="U154" s="2">
        <f t="shared" si="26"/>
        <v>-249.56732651116909</v>
      </c>
      <c r="V154" s="52">
        <v>-204.8009552815638</v>
      </c>
      <c r="W154" s="52">
        <f t="shared" si="27"/>
        <v>-44.766371229605284</v>
      </c>
    </row>
    <row r="155" spans="2:23" x14ac:dyDescent="0.35">
      <c r="B155">
        <v>502</v>
      </c>
      <c r="C155" s="7">
        <v>7</v>
      </c>
      <c r="D155" s="12" t="s">
        <v>116</v>
      </c>
      <c r="E155" s="40">
        <v>558.081234097368</v>
      </c>
      <c r="F155" s="40">
        <f>INDEX('2020 Summary'!H$5:H$254,MATCH(B155,'2020 Summary'!B$5:B$254,0))</f>
        <v>558.081234097368</v>
      </c>
      <c r="G155" s="40">
        <f t="shared" si="20"/>
        <v>0</v>
      </c>
      <c r="H155" s="2">
        <v>493805.26</v>
      </c>
      <c r="I155" s="2">
        <f>INDEX('2020 Summary'!E$5:E$254,MATCH(B155,'2020 Summary'!B$5:B$254,0))</f>
        <v>493805.26</v>
      </c>
      <c r="J155" s="2">
        <f t="shared" si="21"/>
        <v>0</v>
      </c>
      <c r="K155" s="2">
        <v>41271.96</v>
      </c>
      <c r="L155" s="2">
        <f>INDEX('2020 Summary'!F$5:F$254,MATCH(B155,'2020 Summary'!B$5:B$254,0))</f>
        <v>41271.96</v>
      </c>
      <c r="M155" s="2">
        <f t="shared" si="22"/>
        <v>0</v>
      </c>
      <c r="N155" s="2">
        <f t="shared" si="19"/>
        <v>452533.3</v>
      </c>
      <c r="O155" s="34">
        <f>INDEX('2020 Summary'!G$5:G$254,MATCH(B155,'2020 Summary'!B$5:B$254,0))</f>
        <v>452533.3</v>
      </c>
      <c r="P155" s="2">
        <f t="shared" si="23"/>
        <v>0</v>
      </c>
      <c r="Q155" s="33">
        <f t="shared" si="24"/>
        <v>810.8735294278805</v>
      </c>
      <c r="R155" s="43">
        <f t="shared" si="25"/>
        <v>217764.74394748511</v>
      </c>
      <c r="T155" s="43">
        <v>218217.98777934024</v>
      </c>
      <c r="U155" s="2">
        <f t="shared" si="26"/>
        <v>-453.24383185512852</v>
      </c>
      <c r="V155" s="52">
        <v>-371.94279811004526</v>
      </c>
      <c r="W155" s="52">
        <f t="shared" si="27"/>
        <v>-81.301033745083259</v>
      </c>
    </row>
    <row r="156" spans="2:23" x14ac:dyDescent="0.35">
      <c r="B156">
        <v>503</v>
      </c>
      <c r="C156" s="7">
        <v>7</v>
      </c>
      <c r="D156" s="12" t="s">
        <v>271</v>
      </c>
      <c r="E156" s="40">
        <v>419.21999999999997</v>
      </c>
      <c r="F156" s="40">
        <f>INDEX('2020 Summary'!H$5:H$254,MATCH(B156,'2020 Summary'!B$5:B$254,0))</f>
        <v>419.21999999999997</v>
      </c>
      <c r="G156" s="40">
        <f t="shared" si="20"/>
        <v>0</v>
      </c>
      <c r="H156" s="2">
        <v>225429.69</v>
      </c>
      <c r="I156" s="2">
        <f>INDEX('2020 Summary'!E$5:E$254,MATCH(B156,'2020 Summary'!B$5:B$254,0))</f>
        <v>225429.69</v>
      </c>
      <c r="J156" s="2">
        <f t="shared" si="21"/>
        <v>0</v>
      </c>
      <c r="K156" s="2">
        <v>32661.7</v>
      </c>
      <c r="L156" s="2">
        <f>INDEX('2020 Summary'!F$5:F$254,MATCH(B156,'2020 Summary'!B$5:B$254,0))</f>
        <v>32661.7</v>
      </c>
      <c r="M156" s="2">
        <f t="shared" si="22"/>
        <v>0</v>
      </c>
      <c r="N156" s="2">
        <f t="shared" si="19"/>
        <v>192767.99</v>
      </c>
      <c r="O156" s="34">
        <f>INDEX('2020 Summary'!G$5:G$254,MATCH(B156,'2020 Summary'!B$5:B$254,0))</f>
        <v>192767.99</v>
      </c>
      <c r="P156" s="2">
        <f t="shared" si="23"/>
        <v>0</v>
      </c>
      <c r="Q156" s="33">
        <f t="shared" si="24"/>
        <v>459.82536615619483</v>
      </c>
      <c r="R156" s="43">
        <f t="shared" si="25"/>
        <v>92762.39336115458</v>
      </c>
      <c r="T156" s="43">
        <v>92955.464020146101</v>
      </c>
      <c r="U156" s="2">
        <f t="shared" si="26"/>
        <v>-193.07065899152076</v>
      </c>
      <c r="V156" s="52">
        <v>-158.43843002636277</v>
      </c>
      <c r="W156" s="52">
        <f t="shared" si="27"/>
        <v>-34.632228965157992</v>
      </c>
    </row>
    <row r="157" spans="2:23" x14ac:dyDescent="0.35">
      <c r="B157">
        <v>510</v>
      </c>
      <c r="C157" s="7">
        <v>7</v>
      </c>
      <c r="D157" s="12" t="s">
        <v>117</v>
      </c>
      <c r="E157" s="40">
        <v>530.77</v>
      </c>
      <c r="F157" s="40">
        <f>INDEX('2020 Summary'!H$5:H$254,MATCH(B157,'2020 Summary'!B$5:B$254,0))</f>
        <v>530.77</v>
      </c>
      <c r="G157" s="40">
        <f t="shared" si="20"/>
        <v>0</v>
      </c>
      <c r="H157" s="2">
        <v>414847.06</v>
      </c>
      <c r="I157" s="2">
        <f>INDEX('2020 Summary'!E$5:E$254,MATCH(B157,'2020 Summary'!B$5:B$254,0))</f>
        <v>414847.06</v>
      </c>
      <c r="J157" s="2">
        <f t="shared" si="21"/>
        <v>0</v>
      </c>
      <c r="K157" s="2">
        <v>49771.329999999994</v>
      </c>
      <c r="L157" s="2">
        <f>INDEX('2020 Summary'!F$5:F$254,MATCH(B157,'2020 Summary'!B$5:B$254,0))</f>
        <v>49771.329999999994</v>
      </c>
      <c r="M157" s="2">
        <f t="shared" si="22"/>
        <v>0</v>
      </c>
      <c r="N157" s="2">
        <f t="shared" si="19"/>
        <v>365075.73</v>
      </c>
      <c r="O157" s="34">
        <f>INDEX('2020 Summary'!G$5:G$254,MATCH(B157,'2020 Summary'!B$5:B$254,0))</f>
        <v>365075.73</v>
      </c>
      <c r="P157" s="2">
        <f t="shared" si="23"/>
        <v>0</v>
      </c>
      <c r="Q157" s="33">
        <f t="shared" si="24"/>
        <v>687.82284228573576</v>
      </c>
      <c r="R157" s="43">
        <f t="shared" si="25"/>
        <v>175679.05580626047</v>
      </c>
      <c r="T157" s="43">
        <v>176044.70474918358</v>
      </c>
      <c r="U157" s="2">
        <f t="shared" si="26"/>
        <v>-365.6489429231151</v>
      </c>
      <c r="V157" s="52">
        <v>-300.06032382207923</v>
      </c>
      <c r="W157" s="52">
        <f t="shared" si="27"/>
        <v>-65.588619101035874</v>
      </c>
    </row>
    <row r="158" spans="2:23" x14ac:dyDescent="0.35">
      <c r="B158">
        <v>531</v>
      </c>
      <c r="C158" s="7">
        <v>7</v>
      </c>
      <c r="D158" s="12" t="s">
        <v>118</v>
      </c>
      <c r="E158" s="40">
        <v>1846.9199999999998</v>
      </c>
      <c r="F158" s="40">
        <f>INDEX('2020 Summary'!H$5:H$254,MATCH(B158,'2020 Summary'!B$5:B$254,0))</f>
        <v>1846.9199999999998</v>
      </c>
      <c r="G158" s="40">
        <f t="shared" si="20"/>
        <v>0</v>
      </c>
      <c r="H158" s="2">
        <v>626860.81000000006</v>
      </c>
      <c r="I158" s="2">
        <f>INDEX('2020 Summary'!E$5:E$254,MATCH(B158,'2020 Summary'!B$5:B$254,0))</f>
        <v>626860.81000000006</v>
      </c>
      <c r="J158" s="2">
        <f t="shared" si="21"/>
        <v>0</v>
      </c>
      <c r="K158" s="2">
        <v>4289.12</v>
      </c>
      <c r="L158" s="2">
        <f>INDEX('2020 Summary'!F$5:F$254,MATCH(B158,'2020 Summary'!B$5:B$254,0))</f>
        <v>4289.12</v>
      </c>
      <c r="M158" s="2">
        <f t="shared" si="22"/>
        <v>0</v>
      </c>
      <c r="N158" s="2">
        <f t="shared" si="19"/>
        <v>622571.69000000006</v>
      </c>
      <c r="O158" s="34">
        <f>INDEX('2020 Summary'!G$5:G$254,MATCH(B158,'2020 Summary'!B$5:B$254,0))</f>
        <v>622571.69000000006</v>
      </c>
      <c r="P158" s="2">
        <f t="shared" si="23"/>
        <v>0</v>
      </c>
      <c r="Q158" s="33">
        <f t="shared" si="24"/>
        <v>337.08644121023116</v>
      </c>
      <c r="R158" s="43">
        <f t="shared" si="25"/>
        <v>299589.36648817465</v>
      </c>
      <c r="T158" s="43">
        <v>300212.91569080821</v>
      </c>
      <c r="U158" s="2">
        <f t="shared" si="26"/>
        <v>-623.54920263355598</v>
      </c>
      <c r="V158" s="52">
        <v>-511.6994846626767</v>
      </c>
      <c r="W158" s="52">
        <f t="shared" si="27"/>
        <v>-111.84971797087928</v>
      </c>
    </row>
    <row r="159" spans="2:23" x14ac:dyDescent="0.35">
      <c r="B159">
        <v>550</v>
      </c>
      <c r="C159" s="7">
        <v>7</v>
      </c>
      <c r="D159" s="12" t="s">
        <v>272</v>
      </c>
      <c r="E159" s="40">
        <v>299.51</v>
      </c>
      <c r="F159" s="40">
        <f>INDEX('2020 Summary'!H$5:H$254,MATCH(B159,'2020 Summary'!B$5:B$254,0))</f>
        <v>299.51</v>
      </c>
      <c r="G159" s="40">
        <f t="shared" si="20"/>
        <v>0</v>
      </c>
      <c r="H159" s="2">
        <v>465069.58</v>
      </c>
      <c r="I159" s="2">
        <f>INDEX('2020 Summary'!E$5:E$254,MATCH(B159,'2020 Summary'!B$5:B$254,0))</f>
        <v>465069.58</v>
      </c>
      <c r="J159" s="2">
        <f t="shared" si="21"/>
        <v>0</v>
      </c>
      <c r="K159" s="2">
        <v>799.83</v>
      </c>
      <c r="L159" s="2">
        <f>INDEX('2020 Summary'!F$5:F$254,MATCH(B159,'2020 Summary'!B$5:B$254,0))</f>
        <v>799.83</v>
      </c>
      <c r="M159" s="2">
        <f t="shared" si="22"/>
        <v>0</v>
      </c>
      <c r="N159" s="2">
        <f t="shared" si="19"/>
        <v>464269.75</v>
      </c>
      <c r="O159" s="34">
        <f>INDEX('2020 Summary'!G$5:G$254,MATCH(B159,'2020 Summary'!B$5:B$254,0))</f>
        <v>464269.75</v>
      </c>
      <c r="P159" s="2">
        <f t="shared" si="23"/>
        <v>0</v>
      </c>
      <c r="Q159" s="33">
        <f t="shared" si="24"/>
        <v>1550.097659510534</v>
      </c>
      <c r="R159" s="43">
        <f t="shared" si="25"/>
        <v>223412.4720353462</v>
      </c>
      <c r="T159" s="43">
        <v>223877.47074484322</v>
      </c>
      <c r="U159" s="2">
        <f t="shared" si="26"/>
        <v>-464.9987094970129</v>
      </c>
      <c r="V159" s="52">
        <v>-381.5891336457571</v>
      </c>
      <c r="W159" s="52">
        <f t="shared" si="27"/>
        <v>-83.409575851255795</v>
      </c>
    </row>
    <row r="160" spans="2:23" x14ac:dyDescent="0.35">
      <c r="B160">
        <v>551</v>
      </c>
      <c r="C160" s="7">
        <v>7</v>
      </c>
      <c r="D160" s="12" t="s">
        <v>273</v>
      </c>
      <c r="E160" s="40">
        <v>168.57265257450149</v>
      </c>
      <c r="F160" s="40">
        <f>INDEX('2020 Summary'!H$5:H$254,MATCH(B160,'2020 Summary'!B$5:B$254,0))</f>
        <v>168.57265257450149</v>
      </c>
      <c r="G160" s="40">
        <f t="shared" si="20"/>
        <v>0</v>
      </c>
      <c r="H160" s="2">
        <v>198834.28</v>
      </c>
      <c r="I160" s="2">
        <f>INDEX('2020 Summary'!E$5:E$254,MATCH(B160,'2020 Summary'!B$5:B$254,0))</f>
        <v>198834.28</v>
      </c>
      <c r="J160" s="2">
        <f t="shared" si="21"/>
        <v>0</v>
      </c>
      <c r="K160" s="2">
        <v>0</v>
      </c>
      <c r="L160" s="2">
        <f>INDEX('2020 Summary'!F$5:F$254,MATCH(B160,'2020 Summary'!B$5:B$254,0))</f>
        <v>0</v>
      </c>
      <c r="M160" s="2">
        <f t="shared" si="22"/>
        <v>0</v>
      </c>
      <c r="N160" s="2">
        <f t="shared" si="19"/>
        <v>198834.28</v>
      </c>
      <c r="O160" s="34">
        <f>INDEX('2020 Summary'!G$5:G$254,MATCH(B160,'2020 Summary'!B$5:B$254,0))</f>
        <v>198834.28</v>
      </c>
      <c r="P160" s="2">
        <f t="shared" si="23"/>
        <v>0</v>
      </c>
      <c r="Q160" s="33">
        <f t="shared" si="24"/>
        <v>1179.5168253173465</v>
      </c>
      <c r="R160" s="43">
        <f t="shared" si="25"/>
        <v>95681.568786612086</v>
      </c>
      <c r="T160" s="43">
        <v>95880.715260410492</v>
      </c>
      <c r="U160" s="2">
        <f t="shared" si="26"/>
        <v>-199.14647379840608</v>
      </c>
      <c r="V160" s="52">
        <v>-163.42438990324445</v>
      </c>
      <c r="W160" s="52">
        <f t="shared" si="27"/>
        <v>-35.722083895161632</v>
      </c>
    </row>
    <row r="161" spans="2:23" x14ac:dyDescent="0.35">
      <c r="B161">
        <v>555</v>
      </c>
      <c r="C161" s="7">
        <v>7</v>
      </c>
      <c r="D161" s="12" t="s">
        <v>274</v>
      </c>
      <c r="E161" s="40">
        <v>681.19804882222115</v>
      </c>
      <c r="F161" s="40">
        <f>INDEX('2020 Summary'!H$5:H$254,MATCH(B161,'2020 Summary'!B$5:B$254,0))</f>
        <v>681.19804882222115</v>
      </c>
      <c r="G161" s="40">
        <f t="shared" si="20"/>
        <v>0</v>
      </c>
      <c r="H161" s="2">
        <v>581748.55000000005</v>
      </c>
      <c r="I161" s="2">
        <f>INDEX('2020 Summary'!E$5:E$254,MATCH(B161,'2020 Summary'!B$5:B$254,0))</f>
        <v>581748.55000000005</v>
      </c>
      <c r="J161" s="2">
        <f t="shared" si="21"/>
        <v>0</v>
      </c>
      <c r="K161" s="2">
        <v>331.81</v>
      </c>
      <c r="L161" s="2">
        <f>INDEX('2020 Summary'!F$5:F$254,MATCH(B161,'2020 Summary'!B$5:B$254,0))</f>
        <v>331.81</v>
      </c>
      <c r="M161" s="2">
        <f t="shared" si="22"/>
        <v>0</v>
      </c>
      <c r="N161" s="2">
        <f t="shared" si="19"/>
        <v>581416.74</v>
      </c>
      <c r="O161" s="34">
        <f>INDEX('2020 Summary'!G$5:G$254,MATCH(B161,'2020 Summary'!B$5:B$254,0))</f>
        <v>581416.74</v>
      </c>
      <c r="P161" s="2">
        <f t="shared" si="23"/>
        <v>0</v>
      </c>
      <c r="Q161" s="33">
        <f t="shared" si="24"/>
        <v>853.52085345114949</v>
      </c>
      <c r="R161" s="43">
        <f t="shared" si="25"/>
        <v>279785.08435264661</v>
      </c>
      <c r="T161" s="43">
        <v>280367.41398704547</v>
      </c>
      <c r="U161" s="2">
        <f t="shared" si="26"/>
        <v>-582.32963439886225</v>
      </c>
      <c r="V161" s="52">
        <v>-477.8737148042419</v>
      </c>
      <c r="W161" s="52">
        <f t="shared" si="27"/>
        <v>-104.45591959462035</v>
      </c>
    </row>
    <row r="162" spans="2:23" x14ac:dyDescent="0.35">
      <c r="B162">
        <v>556</v>
      </c>
      <c r="C162" s="7">
        <v>7</v>
      </c>
      <c r="D162" s="12" t="s">
        <v>275</v>
      </c>
      <c r="E162" s="40">
        <v>419.35467175147664</v>
      </c>
      <c r="F162" s="40">
        <f>INDEX('2020 Summary'!H$5:H$254,MATCH(B162,'2020 Summary'!B$5:B$254,0))</f>
        <v>419.35467175147664</v>
      </c>
      <c r="G162" s="40">
        <f t="shared" si="20"/>
        <v>0</v>
      </c>
      <c r="H162" s="2">
        <v>333429.65999999997</v>
      </c>
      <c r="I162" s="2">
        <f>INDEX('2020 Summary'!E$5:E$254,MATCH(B162,'2020 Summary'!B$5:B$254,0))</f>
        <v>333135.69</v>
      </c>
      <c r="J162" s="2">
        <f t="shared" si="21"/>
        <v>-293.96999999997206</v>
      </c>
      <c r="K162" s="2">
        <v>417.72</v>
      </c>
      <c r="L162" s="2">
        <f>INDEX('2020 Summary'!F$5:F$254,MATCH(B162,'2020 Summary'!B$5:B$254,0))</f>
        <v>417.72</v>
      </c>
      <c r="M162" s="2">
        <f t="shared" si="22"/>
        <v>0</v>
      </c>
      <c r="N162" s="2">
        <f t="shared" si="19"/>
        <v>333011.94</v>
      </c>
      <c r="O162" s="34">
        <f>INDEX('2020 Summary'!G$5:G$254,MATCH(B162,'2020 Summary'!B$5:B$254,0))</f>
        <v>332717.97000000003</v>
      </c>
      <c r="P162" s="2">
        <f t="shared" si="23"/>
        <v>-293.96999999997206</v>
      </c>
      <c r="Q162" s="33">
        <f t="shared" si="24"/>
        <v>793.40470587908374</v>
      </c>
      <c r="R162" s="43">
        <f t="shared" si="25"/>
        <v>160108.09269456423</v>
      </c>
      <c r="T162" s="43">
        <v>160583.08958322933</v>
      </c>
      <c r="U162" s="2">
        <f t="shared" si="26"/>
        <v>-474.99688866510405</v>
      </c>
      <c r="V162" s="52">
        <v>-415.22158614799264</v>
      </c>
      <c r="W162" s="52">
        <f t="shared" si="27"/>
        <v>-59.775302517111413</v>
      </c>
    </row>
    <row r="163" spans="2:23" x14ac:dyDescent="0.35">
      <c r="B163">
        <v>558</v>
      </c>
      <c r="C163" s="7">
        <v>7</v>
      </c>
      <c r="D163" s="12" t="s">
        <v>276</v>
      </c>
      <c r="E163" s="40">
        <v>420.7794699722358</v>
      </c>
      <c r="F163" s="40">
        <f>INDEX('2020 Summary'!H$5:H$254,MATCH(B163,'2020 Summary'!B$5:B$254,0))</f>
        <v>408.1663869390668</v>
      </c>
      <c r="G163" s="40">
        <f t="shared" si="20"/>
        <v>-12.613083033169005</v>
      </c>
      <c r="H163" s="2">
        <v>566834.79</v>
      </c>
      <c r="I163" s="2">
        <f>INDEX('2020 Summary'!E$5:E$254,MATCH(B163,'2020 Summary'!B$5:B$254,0))</f>
        <v>565658.16</v>
      </c>
      <c r="J163" s="2">
        <f t="shared" si="21"/>
        <v>-1176.6300000000047</v>
      </c>
      <c r="K163" s="2">
        <v>0</v>
      </c>
      <c r="L163" s="2">
        <f>INDEX('2020 Summary'!F$5:F$254,MATCH(B163,'2020 Summary'!B$5:B$254,0))</f>
        <v>0</v>
      </c>
      <c r="M163" s="2">
        <f t="shared" si="22"/>
        <v>0</v>
      </c>
      <c r="N163" s="2">
        <f t="shared" si="19"/>
        <v>566834.79</v>
      </c>
      <c r="O163" s="34">
        <f>INDEX('2020 Summary'!G$5:G$254,MATCH(B163,'2020 Summary'!B$5:B$254,0))</f>
        <v>565658.16</v>
      </c>
      <c r="P163" s="2">
        <f t="shared" si="23"/>
        <v>-1176.6300000000047</v>
      </c>
      <c r="Q163" s="33">
        <f t="shared" si="24"/>
        <v>1385.8518930037333</v>
      </c>
      <c r="R163" s="43">
        <f t="shared" si="25"/>
        <v>272201.85646935942</v>
      </c>
      <c r="T163" s="43">
        <v>273335.79048685456</v>
      </c>
      <c r="U163" s="2">
        <f t="shared" si="26"/>
        <v>-1133.9340174951358</v>
      </c>
      <c r="V163" s="52">
        <v>-1032.3092461150954</v>
      </c>
      <c r="W163" s="52">
        <f t="shared" si="27"/>
        <v>-101.62477138004033</v>
      </c>
    </row>
    <row r="164" spans="2:23" x14ac:dyDescent="0.35">
      <c r="B164">
        <v>600</v>
      </c>
      <c r="C164" s="7">
        <v>7</v>
      </c>
      <c r="D164" s="12" t="s">
        <v>277</v>
      </c>
      <c r="E164" s="40">
        <v>704.76</v>
      </c>
      <c r="F164" s="40">
        <f>INDEX('2020 Summary'!H$5:H$254,MATCH(B164,'2020 Summary'!B$5:B$254,0))</f>
        <v>704.76</v>
      </c>
      <c r="G164" s="40">
        <f t="shared" si="20"/>
        <v>0</v>
      </c>
      <c r="H164" s="2">
        <v>327027.7</v>
      </c>
      <c r="I164" s="2">
        <f>INDEX('2020 Summary'!E$5:E$254,MATCH(B164,'2020 Summary'!B$5:B$254,0))</f>
        <v>327027.7</v>
      </c>
      <c r="J164" s="2">
        <f t="shared" si="21"/>
        <v>0</v>
      </c>
      <c r="K164" s="2">
        <v>0</v>
      </c>
      <c r="L164" s="2">
        <f>INDEX('2020 Summary'!F$5:F$254,MATCH(B164,'2020 Summary'!B$5:B$254,0))</f>
        <v>0</v>
      </c>
      <c r="M164" s="2">
        <f t="shared" si="22"/>
        <v>0</v>
      </c>
      <c r="N164" s="2">
        <f t="shared" si="19"/>
        <v>327027.7</v>
      </c>
      <c r="O164" s="34">
        <f>INDEX('2020 Summary'!G$5:G$254,MATCH(B164,'2020 Summary'!B$5:B$254,0))</f>
        <v>327027.7</v>
      </c>
      <c r="P164" s="2">
        <f t="shared" si="23"/>
        <v>0</v>
      </c>
      <c r="Q164" s="33">
        <f t="shared" si="24"/>
        <v>464.0270446676883</v>
      </c>
      <c r="R164" s="43">
        <f t="shared" si="25"/>
        <v>157369.86284597174</v>
      </c>
      <c r="T164" s="43">
        <v>157697.40401889928</v>
      </c>
      <c r="U164" s="2">
        <f t="shared" si="26"/>
        <v>-327.54117292753654</v>
      </c>
      <c r="V164" s="52">
        <v>-268.78817050036741</v>
      </c>
      <c r="W164" s="52">
        <f t="shared" si="27"/>
        <v>-58.753002427169122</v>
      </c>
    </row>
    <row r="165" spans="2:23" x14ac:dyDescent="0.35">
      <c r="B165">
        <v>604</v>
      </c>
      <c r="C165" s="7">
        <v>7</v>
      </c>
      <c r="D165" s="12" t="s">
        <v>119</v>
      </c>
      <c r="E165" s="40">
        <v>546.2846059247853</v>
      </c>
      <c r="F165" s="40">
        <f>INDEX('2020 Summary'!H$5:H$254,MATCH(B165,'2020 Summary'!B$5:B$254,0))</f>
        <v>546.2846059247853</v>
      </c>
      <c r="G165" s="40">
        <f t="shared" si="20"/>
        <v>0</v>
      </c>
      <c r="H165" s="2">
        <v>221760.71</v>
      </c>
      <c r="I165" s="2">
        <f>INDEX('2020 Summary'!E$5:E$254,MATCH(B165,'2020 Summary'!B$5:B$254,0))</f>
        <v>221760.71</v>
      </c>
      <c r="J165" s="2">
        <f t="shared" si="21"/>
        <v>0</v>
      </c>
      <c r="K165" s="2">
        <v>440</v>
      </c>
      <c r="L165" s="2">
        <f>INDEX('2020 Summary'!F$5:F$254,MATCH(B165,'2020 Summary'!B$5:B$254,0))</f>
        <v>440</v>
      </c>
      <c r="M165" s="2">
        <f t="shared" si="22"/>
        <v>0</v>
      </c>
      <c r="N165" s="2">
        <f t="shared" si="19"/>
        <v>221320.71</v>
      </c>
      <c r="O165" s="34">
        <f>INDEX('2020 Summary'!G$5:G$254,MATCH(B165,'2020 Summary'!B$5:B$254,0))</f>
        <v>221320.71</v>
      </c>
      <c r="P165" s="2">
        <f t="shared" si="23"/>
        <v>0</v>
      </c>
      <c r="Q165" s="33">
        <f t="shared" si="24"/>
        <v>405.13810493585891</v>
      </c>
      <c r="R165" s="43">
        <f t="shared" si="25"/>
        <v>106502.3231294263</v>
      </c>
      <c r="T165" s="43">
        <v>106723.9913396316</v>
      </c>
      <c r="U165" s="2">
        <f t="shared" si="26"/>
        <v>-221.66821020530188</v>
      </c>
      <c r="V165" s="52">
        <v>-181.90626890242856</v>
      </c>
      <c r="W165" s="52">
        <f t="shared" si="27"/>
        <v>-39.761941302873311</v>
      </c>
    </row>
    <row r="166" spans="2:23" x14ac:dyDescent="0.35">
      <c r="B166">
        <v>612</v>
      </c>
      <c r="C166" s="7">
        <v>7</v>
      </c>
      <c r="D166" s="12" t="s">
        <v>278</v>
      </c>
      <c r="E166" s="40">
        <v>465.08168418311266</v>
      </c>
      <c r="F166" s="40">
        <f>INDEX('2020 Summary'!H$5:H$254,MATCH(B166,'2020 Summary'!B$5:B$254,0))</f>
        <v>465.08168418311266</v>
      </c>
      <c r="G166" s="40">
        <f t="shared" si="20"/>
        <v>0</v>
      </c>
      <c r="H166" s="2">
        <v>335060.58</v>
      </c>
      <c r="I166" s="2">
        <f>INDEX('2020 Summary'!E$5:E$254,MATCH(B166,'2020 Summary'!B$5:B$254,0))</f>
        <v>335060.58</v>
      </c>
      <c r="J166" s="2">
        <f t="shared" si="21"/>
        <v>0</v>
      </c>
      <c r="K166" s="2">
        <v>6380.83</v>
      </c>
      <c r="L166" s="2">
        <f>INDEX('2020 Summary'!F$5:F$254,MATCH(B166,'2020 Summary'!B$5:B$254,0))</f>
        <v>6380.83</v>
      </c>
      <c r="M166" s="2">
        <f t="shared" si="22"/>
        <v>0</v>
      </c>
      <c r="N166" s="2">
        <f t="shared" si="19"/>
        <v>328679.75</v>
      </c>
      <c r="O166" s="34">
        <f>INDEX('2020 Summary'!G$5:G$254,MATCH(B166,'2020 Summary'!B$5:B$254,0))</f>
        <v>328679.75</v>
      </c>
      <c r="P166" s="2">
        <f t="shared" si="23"/>
        <v>0</v>
      </c>
      <c r="Q166" s="33">
        <f t="shared" si="24"/>
        <v>706.714027187086</v>
      </c>
      <c r="R166" s="43">
        <f t="shared" si="25"/>
        <v>158164.85018776171</v>
      </c>
      <c r="T166" s="43">
        <v>158494.04600460696</v>
      </c>
      <c r="U166" s="2">
        <f t="shared" si="26"/>
        <v>-329.19581684525474</v>
      </c>
      <c r="V166" s="52">
        <v>-270.14601112692617</v>
      </c>
      <c r="W166" s="52">
        <f t="shared" si="27"/>
        <v>-59.049805718328571</v>
      </c>
    </row>
    <row r="167" spans="2:23" x14ac:dyDescent="0.35">
      <c r="B167">
        <v>635</v>
      </c>
      <c r="C167" s="7">
        <v>7</v>
      </c>
      <c r="D167" s="12" t="s">
        <v>120</v>
      </c>
      <c r="E167" s="40">
        <v>57.509999999999991</v>
      </c>
      <c r="F167" s="40">
        <f>INDEX('2020 Summary'!H$5:H$254,MATCH(B167,'2020 Summary'!B$5:B$254,0))</f>
        <v>57.509999999999991</v>
      </c>
      <c r="G167" s="40">
        <f t="shared" si="20"/>
        <v>0</v>
      </c>
      <c r="H167" s="2">
        <v>38441.699999999997</v>
      </c>
      <c r="I167" s="2">
        <f>INDEX('2020 Summary'!E$5:E$254,MATCH(B167,'2020 Summary'!B$5:B$254,0))</f>
        <v>38441.699999999997</v>
      </c>
      <c r="J167" s="2">
        <f t="shared" si="21"/>
        <v>0</v>
      </c>
      <c r="K167" s="2">
        <v>0</v>
      </c>
      <c r="L167" s="2">
        <f>INDEX('2020 Summary'!F$5:F$254,MATCH(B167,'2020 Summary'!B$5:B$254,0))</f>
        <v>0</v>
      </c>
      <c r="M167" s="2">
        <f t="shared" si="22"/>
        <v>0</v>
      </c>
      <c r="N167" s="2">
        <f t="shared" si="19"/>
        <v>38441.699999999997</v>
      </c>
      <c r="O167" s="34">
        <f>INDEX('2020 Summary'!G$5:G$254,MATCH(B167,'2020 Summary'!B$5:B$254,0))</f>
        <v>38441.699999999997</v>
      </c>
      <c r="P167" s="2">
        <f t="shared" si="23"/>
        <v>0</v>
      </c>
      <c r="Q167" s="33">
        <f t="shared" si="24"/>
        <v>668.43505477308304</v>
      </c>
      <c r="R167" s="43">
        <f t="shared" si="25"/>
        <v>18498.631940248459</v>
      </c>
      <c r="T167" s="43">
        <v>18537.133998353409</v>
      </c>
      <c r="U167" s="2">
        <f t="shared" si="26"/>
        <v>-38.502058104950265</v>
      </c>
      <c r="V167" s="52">
        <v>-31.595715634863154</v>
      </c>
      <c r="W167" s="52">
        <f t="shared" si="27"/>
        <v>-6.906342470087111</v>
      </c>
    </row>
    <row r="168" spans="2:23" x14ac:dyDescent="0.35">
      <c r="B168">
        <v>642</v>
      </c>
      <c r="C168" s="7">
        <v>7</v>
      </c>
      <c r="D168" s="12" t="s">
        <v>121</v>
      </c>
      <c r="E168" s="40">
        <v>110.85473097754361</v>
      </c>
      <c r="F168" s="40">
        <f>INDEX('2020 Summary'!H$5:H$254,MATCH(B168,'2020 Summary'!B$5:B$254,0))</f>
        <v>110.85473097754361</v>
      </c>
      <c r="G168" s="40">
        <f t="shared" si="20"/>
        <v>0</v>
      </c>
      <c r="H168" s="2">
        <v>77168.75</v>
      </c>
      <c r="I168" s="2">
        <f>INDEX('2020 Summary'!E$5:E$254,MATCH(B168,'2020 Summary'!B$5:B$254,0))</f>
        <v>77168.75</v>
      </c>
      <c r="J168" s="2">
        <f t="shared" si="21"/>
        <v>0</v>
      </c>
      <c r="K168" s="2">
        <v>0</v>
      </c>
      <c r="L168" s="2">
        <f>INDEX('2020 Summary'!F$5:F$254,MATCH(B168,'2020 Summary'!B$5:B$254,0))</f>
        <v>0</v>
      </c>
      <c r="M168" s="2">
        <f t="shared" si="22"/>
        <v>0</v>
      </c>
      <c r="N168" s="2">
        <f t="shared" si="19"/>
        <v>77168.75</v>
      </c>
      <c r="O168" s="34">
        <f>INDEX('2020 Summary'!G$5:G$254,MATCH(B168,'2020 Summary'!B$5:B$254,0))</f>
        <v>77168.75</v>
      </c>
      <c r="P168" s="2">
        <f t="shared" si="23"/>
        <v>0</v>
      </c>
      <c r="Q168" s="33">
        <f t="shared" si="24"/>
        <v>696.12500359260673</v>
      </c>
      <c r="R168" s="43">
        <f t="shared" si="25"/>
        <v>37134.577907299841</v>
      </c>
      <c r="T168" s="43">
        <v>37211.867821543659</v>
      </c>
      <c r="U168" s="2">
        <f t="shared" si="26"/>
        <v>-77.289914243818203</v>
      </c>
      <c r="V168" s="52">
        <v>-63.425964015586942</v>
      </c>
      <c r="W168" s="52">
        <f t="shared" si="27"/>
        <v>-13.863950228231261</v>
      </c>
    </row>
    <row r="169" spans="2:23" x14ac:dyDescent="0.35">
      <c r="B169">
        <v>643</v>
      </c>
      <c r="C169" s="7">
        <v>7</v>
      </c>
      <c r="D169" s="12" t="s">
        <v>122</v>
      </c>
      <c r="E169" s="40">
        <v>6.900025061560684</v>
      </c>
      <c r="F169" s="40">
        <f>INDEX('2020 Summary'!H$5:H$254,MATCH(B169,'2020 Summary'!B$5:B$254,0))</f>
        <v>6.900025061560684</v>
      </c>
      <c r="G169" s="40">
        <f t="shared" si="20"/>
        <v>0</v>
      </c>
      <c r="H169" s="2">
        <v>26111.29</v>
      </c>
      <c r="I169" s="2">
        <f>INDEX('2020 Summary'!E$5:E$254,MATCH(B169,'2020 Summary'!B$5:B$254,0))</f>
        <v>26111.29</v>
      </c>
      <c r="J169" s="2">
        <f t="shared" si="21"/>
        <v>0</v>
      </c>
      <c r="K169" s="2">
        <v>0</v>
      </c>
      <c r="L169" s="2">
        <f>INDEX('2020 Summary'!F$5:F$254,MATCH(B169,'2020 Summary'!B$5:B$254,0))</f>
        <v>0</v>
      </c>
      <c r="M169" s="2">
        <f t="shared" si="22"/>
        <v>0</v>
      </c>
      <c r="N169" s="2">
        <f t="shared" si="19"/>
        <v>26111.29</v>
      </c>
      <c r="O169" s="34">
        <f>INDEX('2020 Summary'!G$5:G$254,MATCH(B169,'2020 Summary'!B$5:B$254,0))</f>
        <v>26111.29</v>
      </c>
      <c r="P169" s="2">
        <f t="shared" si="23"/>
        <v>0</v>
      </c>
      <c r="Q169" s="33">
        <f t="shared" si="24"/>
        <v>3784.2311827913873</v>
      </c>
      <c r="R169" s="43">
        <f t="shared" si="25"/>
        <v>12565.082792776861</v>
      </c>
      <c r="T169" s="43">
        <v>12591.235080651102</v>
      </c>
      <c r="U169" s="2">
        <f t="shared" si="26"/>
        <v>-26.152287874241665</v>
      </c>
      <c r="V169" s="52">
        <v>-21.461196921558439</v>
      </c>
      <c r="W169" s="52">
        <f t="shared" si="27"/>
        <v>-4.6910909526832256</v>
      </c>
    </row>
    <row r="170" spans="2:23" x14ac:dyDescent="0.35">
      <c r="B170">
        <v>711</v>
      </c>
      <c r="C170" s="7">
        <v>7</v>
      </c>
      <c r="D170" s="12" t="s">
        <v>123</v>
      </c>
      <c r="E170" s="40">
        <v>446.28</v>
      </c>
      <c r="F170" s="40">
        <f>INDEX('2020 Summary'!H$5:H$254,MATCH(B170,'2020 Summary'!B$5:B$254,0))</f>
        <v>446.28</v>
      </c>
      <c r="G170" s="40">
        <f t="shared" si="20"/>
        <v>0</v>
      </c>
      <c r="H170" s="2">
        <v>236844.49</v>
      </c>
      <c r="I170" s="2">
        <f>INDEX('2020 Summary'!E$5:E$254,MATCH(B170,'2020 Summary'!B$5:B$254,0))</f>
        <v>236844.49</v>
      </c>
      <c r="J170" s="2">
        <f t="shared" si="21"/>
        <v>0</v>
      </c>
      <c r="K170" s="2">
        <v>12751.15</v>
      </c>
      <c r="L170" s="2">
        <f>INDEX('2020 Summary'!F$5:F$254,MATCH(B170,'2020 Summary'!B$5:B$254,0))</f>
        <v>12751.15</v>
      </c>
      <c r="M170" s="2">
        <f t="shared" si="22"/>
        <v>0</v>
      </c>
      <c r="N170" s="2">
        <f t="shared" si="19"/>
        <v>224093.34</v>
      </c>
      <c r="O170" s="34">
        <f>INDEX('2020 Summary'!G$5:G$254,MATCH(B170,'2020 Summary'!B$5:B$254,0))</f>
        <v>224093.34</v>
      </c>
      <c r="P170" s="2">
        <f t="shared" si="23"/>
        <v>0</v>
      </c>
      <c r="Q170" s="33">
        <f t="shared" si="24"/>
        <v>502.13619252487229</v>
      </c>
      <c r="R170" s="43">
        <f t="shared" si="25"/>
        <v>107836.5477312647</v>
      </c>
      <c r="T170" s="43">
        <v>108060.99292483347</v>
      </c>
      <c r="U170" s="2">
        <f t="shared" si="26"/>
        <v>-224.44519356876845</v>
      </c>
      <c r="V170" s="52">
        <v>-184.18512829316023</v>
      </c>
      <c r="W170" s="52">
        <f t="shared" si="27"/>
        <v>-40.260065275608213</v>
      </c>
    </row>
    <row r="171" spans="2:23" x14ac:dyDescent="0.35">
      <c r="B171">
        <v>712</v>
      </c>
      <c r="C171" s="7">
        <v>7</v>
      </c>
      <c r="D171" s="12" t="s">
        <v>279</v>
      </c>
      <c r="E171" s="40">
        <v>802.26999999999987</v>
      </c>
      <c r="F171" s="40">
        <f>INDEX('2020 Summary'!H$5:H$254,MATCH(B171,'2020 Summary'!B$5:B$254,0))</f>
        <v>802.26999999999987</v>
      </c>
      <c r="G171" s="40">
        <f t="shared" si="20"/>
        <v>0</v>
      </c>
      <c r="H171" s="2">
        <v>381628.55</v>
      </c>
      <c r="I171" s="2">
        <f>INDEX('2020 Summary'!E$5:E$254,MATCH(B171,'2020 Summary'!B$5:B$254,0))</f>
        <v>381628.54</v>
      </c>
      <c r="J171" s="2">
        <f t="shared" si="21"/>
        <v>-1.0000000009313226E-2</v>
      </c>
      <c r="K171" s="2">
        <v>0</v>
      </c>
      <c r="L171" s="2">
        <f>INDEX('2020 Summary'!F$5:F$254,MATCH(B171,'2020 Summary'!B$5:B$254,0))</f>
        <v>0</v>
      </c>
      <c r="M171" s="2">
        <f t="shared" si="22"/>
        <v>0</v>
      </c>
      <c r="N171" s="2">
        <f t="shared" si="19"/>
        <v>381628.55</v>
      </c>
      <c r="O171" s="34">
        <f>INDEX('2020 Summary'!G$5:G$254,MATCH(B171,'2020 Summary'!B$5:B$254,0))</f>
        <v>381628.54</v>
      </c>
      <c r="P171" s="2">
        <f t="shared" si="23"/>
        <v>-1.0000000009313226E-2</v>
      </c>
      <c r="Q171" s="33">
        <f t="shared" si="24"/>
        <v>475.68591621274641</v>
      </c>
      <c r="R171" s="43">
        <f t="shared" si="25"/>
        <v>183644.47720455617</v>
      </c>
      <c r="T171" s="43">
        <v>184026.70976952932</v>
      </c>
      <c r="U171" s="2">
        <f t="shared" si="26"/>
        <v>-382.23256497315015</v>
      </c>
      <c r="V171" s="52">
        <v>-313.67010822438169</v>
      </c>
      <c r="W171" s="52">
        <f t="shared" si="27"/>
        <v>-68.562456748768454</v>
      </c>
    </row>
    <row r="172" spans="2:23" x14ac:dyDescent="0.35">
      <c r="B172">
        <v>718</v>
      </c>
      <c r="C172" s="7">
        <v>7</v>
      </c>
      <c r="D172" s="12" t="s">
        <v>124</v>
      </c>
      <c r="E172" s="40">
        <v>39.640028044351531</v>
      </c>
      <c r="F172" s="40">
        <f>INDEX('2020 Summary'!H$5:H$254,MATCH(B172,'2020 Summary'!B$5:B$254,0))</f>
        <v>39.640028044351531</v>
      </c>
      <c r="G172" s="40">
        <f t="shared" si="20"/>
        <v>0</v>
      </c>
      <c r="H172" s="2">
        <v>24676.86</v>
      </c>
      <c r="I172" s="2">
        <f>INDEX('2020 Summary'!E$5:E$254,MATCH(B172,'2020 Summary'!B$5:B$254,0))</f>
        <v>24676.86</v>
      </c>
      <c r="J172" s="2">
        <f t="shared" si="21"/>
        <v>0</v>
      </c>
      <c r="K172" s="2">
        <v>0</v>
      </c>
      <c r="L172" s="2">
        <f>INDEX('2020 Summary'!F$5:F$254,MATCH(B172,'2020 Summary'!B$5:B$254,0))</f>
        <v>0</v>
      </c>
      <c r="M172" s="2">
        <f t="shared" si="22"/>
        <v>0</v>
      </c>
      <c r="N172" s="2">
        <f t="shared" si="19"/>
        <v>24676.86</v>
      </c>
      <c r="O172" s="34">
        <f>INDEX('2020 Summary'!G$5:G$254,MATCH(B172,'2020 Summary'!B$5:B$254,0))</f>
        <v>24676.86</v>
      </c>
      <c r="P172" s="2">
        <f t="shared" si="23"/>
        <v>0</v>
      </c>
      <c r="Q172" s="33">
        <f t="shared" si="24"/>
        <v>622.52377754097745</v>
      </c>
      <c r="R172" s="43">
        <f t="shared" si="25"/>
        <v>11874.816945687617</v>
      </c>
      <c r="T172" s="43">
        <v>11899.53255133377</v>
      </c>
      <c r="U172" s="2">
        <f t="shared" si="26"/>
        <v>-24.715605646153563</v>
      </c>
      <c r="V172" s="52">
        <v>-20.282220903898633</v>
      </c>
      <c r="W172" s="52">
        <f t="shared" si="27"/>
        <v>-4.4333847422549297</v>
      </c>
    </row>
    <row r="173" spans="2:23" x14ac:dyDescent="0.35">
      <c r="B173">
        <v>736</v>
      </c>
      <c r="C173" s="7">
        <v>7</v>
      </c>
      <c r="D173" s="12" t="s">
        <v>125</v>
      </c>
      <c r="E173" s="40">
        <v>131.56105718761611</v>
      </c>
      <c r="F173" s="40">
        <f>INDEX('2020 Summary'!H$5:H$254,MATCH(B173,'2020 Summary'!B$5:B$254,0))</f>
        <v>131.56105718761611</v>
      </c>
      <c r="G173" s="40">
        <f t="shared" si="20"/>
        <v>0</v>
      </c>
      <c r="H173" s="2">
        <v>170008.1</v>
      </c>
      <c r="I173" s="2">
        <f>INDEX('2020 Summary'!E$5:E$254,MATCH(B173,'2020 Summary'!B$5:B$254,0))</f>
        <v>170008.1</v>
      </c>
      <c r="J173" s="2">
        <f t="shared" si="21"/>
        <v>0</v>
      </c>
      <c r="K173" s="2">
        <v>144</v>
      </c>
      <c r="L173" s="2">
        <f>INDEX('2020 Summary'!F$5:F$254,MATCH(B173,'2020 Summary'!B$5:B$254,0))</f>
        <v>144</v>
      </c>
      <c r="M173" s="2">
        <f t="shared" si="22"/>
        <v>0</v>
      </c>
      <c r="N173" s="2">
        <f t="shared" si="19"/>
        <v>169864.1</v>
      </c>
      <c r="O173" s="34">
        <f>INDEX('2020 Summary'!G$5:G$254,MATCH(B173,'2020 Summary'!B$5:B$254,0))</f>
        <v>169864.1</v>
      </c>
      <c r="P173" s="2">
        <f t="shared" si="23"/>
        <v>0</v>
      </c>
      <c r="Q173" s="33">
        <f t="shared" si="24"/>
        <v>1291.1427107016998</v>
      </c>
      <c r="R173" s="43">
        <f t="shared" si="25"/>
        <v>81740.751989676806</v>
      </c>
      <c r="T173" s="43">
        <v>81910.882796798891</v>
      </c>
      <c r="U173" s="2">
        <f t="shared" si="26"/>
        <v>-170.13080712208466</v>
      </c>
      <c r="V173" s="52">
        <v>-139.61343541445967</v>
      </c>
      <c r="W173" s="52">
        <f t="shared" si="27"/>
        <v>-30.517371707624989</v>
      </c>
    </row>
    <row r="174" spans="2:23" x14ac:dyDescent="0.35">
      <c r="B174">
        <v>757</v>
      </c>
      <c r="C174" s="7">
        <v>7</v>
      </c>
      <c r="D174" s="12" t="s">
        <v>280</v>
      </c>
      <c r="E174" s="40">
        <v>463.09248804220078</v>
      </c>
      <c r="F174" s="40">
        <f>INDEX('2020 Summary'!H$5:H$254,MATCH(B174,'2020 Summary'!B$5:B$254,0))</f>
        <v>463.09248804220078</v>
      </c>
      <c r="G174" s="40">
        <f t="shared" si="20"/>
        <v>0</v>
      </c>
      <c r="H174" s="2">
        <v>284396.12</v>
      </c>
      <c r="I174" s="2">
        <f>INDEX('2020 Summary'!E$5:E$254,MATCH(B174,'2020 Summary'!B$5:B$254,0))</f>
        <v>284396.12</v>
      </c>
      <c r="J174" s="2">
        <f t="shared" si="21"/>
        <v>0</v>
      </c>
      <c r="K174" s="2">
        <v>608</v>
      </c>
      <c r="L174" s="2">
        <f>INDEX('2020 Summary'!F$5:F$254,MATCH(B174,'2020 Summary'!B$5:B$254,0))</f>
        <v>608</v>
      </c>
      <c r="M174" s="2">
        <f t="shared" si="22"/>
        <v>0</v>
      </c>
      <c r="N174" s="2">
        <f t="shared" si="19"/>
        <v>283788.12</v>
      </c>
      <c r="O174" s="34">
        <f>INDEX('2020 Summary'!G$5:G$254,MATCH(B174,'2020 Summary'!B$5:B$254,0))</f>
        <v>283788.12</v>
      </c>
      <c r="P174" s="2">
        <f t="shared" si="23"/>
        <v>0</v>
      </c>
      <c r="Q174" s="33">
        <f t="shared" si="24"/>
        <v>612.81089054102495</v>
      </c>
      <c r="R174" s="43">
        <f t="shared" si="25"/>
        <v>136562.43040487447</v>
      </c>
      <c r="T174" s="43">
        <v>136846.66410644684</v>
      </c>
      <c r="U174" s="2">
        <f t="shared" si="26"/>
        <v>-284.23370157237514</v>
      </c>
      <c r="V174" s="52">
        <v>-233.24901708489051</v>
      </c>
      <c r="W174" s="52">
        <f t="shared" si="27"/>
        <v>-50.984684487484628</v>
      </c>
    </row>
    <row r="175" spans="2:23" x14ac:dyDescent="0.35">
      <c r="B175">
        <v>786</v>
      </c>
      <c r="C175" s="7">
        <v>7</v>
      </c>
      <c r="D175" s="12" t="s">
        <v>281</v>
      </c>
      <c r="E175" s="40">
        <v>3058.6000000000004</v>
      </c>
      <c r="F175" s="40">
        <f>INDEX('2020 Summary'!H$5:H$254,MATCH(B175,'2020 Summary'!B$5:B$254,0))</f>
        <v>3058.6000000000004</v>
      </c>
      <c r="G175" s="40">
        <f t="shared" si="20"/>
        <v>0</v>
      </c>
      <c r="H175" s="2">
        <v>1646967.46</v>
      </c>
      <c r="I175" s="2">
        <f>INDEX('2020 Summary'!E$5:E$254,MATCH(B175,'2020 Summary'!B$5:B$254,0))</f>
        <v>1646967.46</v>
      </c>
      <c r="J175" s="2">
        <f t="shared" si="21"/>
        <v>0</v>
      </c>
      <c r="K175" s="2">
        <v>167373.51999999999</v>
      </c>
      <c r="L175" s="2">
        <f>INDEX('2020 Summary'!F$5:F$254,MATCH(B175,'2020 Summary'!B$5:B$254,0))</f>
        <v>167373.51999999999</v>
      </c>
      <c r="M175" s="2">
        <f t="shared" si="22"/>
        <v>0</v>
      </c>
      <c r="N175" s="2">
        <f t="shared" si="19"/>
        <v>1479593.94</v>
      </c>
      <c r="O175" s="34">
        <f>INDEX('2020 Summary'!G$5:G$254,MATCH(B175,'2020 Summary'!B$5:B$254,0))</f>
        <v>1479593.94</v>
      </c>
      <c r="P175" s="2">
        <f t="shared" si="23"/>
        <v>0</v>
      </c>
      <c r="Q175" s="33">
        <f t="shared" si="24"/>
        <v>483.74875433204727</v>
      </c>
      <c r="R175" s="43">
        <f t="shared" si="25"/>
        <v>711999.30588610971</v>
      </c>
      <c r="T175" s="43">
        <v>713481.22296703001</v>
      </c>
      <c r="U175" s="2">
        <f t="shared" si="26"/>
        <v>-1481.917080920306</v>
      </c>
      <c r="V175" s="52">
        <v>-1216.0968267092248</v>
      </c>
      <c r="W175" s="52">
        <f t="shared" si="27"/>
        <v>-265.82025421108119</v>
      </c>
    </row>
    <row r="176" spans="2:23" x14ac:dyDescent="0.35">
      <c r="B176">
        <v>854</v>
      </c>
      <c r="C176" s="7">
        <v>7</v>
      </c>
      <c r="D176" s="12" t="s">
        <v>282</v>
      </c>
      <c r="E176" s="40">
        <v>1034.6772209405242</v>
      </c>
      <c r="F176" s="40">
        <f>INDEX('2020 Summary'!H$5:H$254,MATCH(B176,'2020 Summary'!B$5:B$254,0))</f>
        <v>1034.6772209405242</v>
      </c>
      <c r="G176" s="40">
        <f t="shared" si="20"/>
        <v>0</v>
      </c>
      <c r="H176" s="2">
        <v>752199.32</v>
      </c>
      <c r="I176" s="2">
        <f>INDEX('2020 Summary'!E$5:E$254,MATCH(B176,'2020 Summary'!B$5:B$254,0))</f>
        <v>752199.32</v>
      </c>
      <c r="J176" s="2">
        <f t="shared" si="21"/>
        <v>0</v>
      </c>
      <c r="K176" s="2">
        <v>17207.98</v>
      </c>
      <c r="L176" s="2">
        <f>INDEX('2020 Summary'!F$5:F$254,MATCH(B176,'2020 Summary'!B$5:B$254,0))</f>
        <v>17207.98</v>
      </c>
      <c r="M176" s="2">
        <f t="shared" si="22"/>
        <v>0</v>
      </c>
      <c r="N176" s="2">
        <f t="shared" si="19"/>
        <v>734991.34</v>
      </c>
      <c r="O176" s="34">
        <f>INDEX('2020 Summary'!G$5:G$254,MATCH(B176,'2020 Summary'!B$5:B$254,0))</f>
        <v>734991.34</v>
      </c>
      <c r="P176" s="2">
        <f t="shared" si="23"/>
        <v>0</v>
      </c>
      <c r="Q176" s="33">
        <f t="shared" si="24"/>
        <v>710.35809537963053</v>
      </c>
      <c r="R176" s="43">
        <f t="shared" si="25"/>
        <v>353687.12304424663</v>
      </c>
      <c r="T176" s="43">
        <v>354423.26840928814</v>
      </c>
      <c r="U176" s="2">
        <f t="shared" si="26"/>
        <v>-736.14536504150601</v>
      </c>
      <c r="V176" s="52">
        <v>-604.09860575181665</v>
      </c>
      <c r="W176" s="52">
        <f t="shared" si="27"/>
        <v>-132.04675928968936</v>
      </c>
    </row>
    <row r="177" spans="2:23" x14ac:dyDescent="0.35">
      <c r="B177">
        <v>855</v>
      </c>
      <c r="C177" s="7">
        <v>7</v>
      </c>
      <c r="D177" s="12" t="s">
        <v>283</v>
      </c>
      <c r="E177" s="40">
        <v>225.15</v>
      </c>
      <c r="F177" s="40">
        <f>INDEX('2020 Summary'!H$5:H$254,MATCH(B177,'2020 Summary'!B$5:B$254,0))</f>
        <v>225.15</v>
      </c>
      <c r="G177" s="40">
        <f t="shared" si="20"/>
        <v>0</v>
      </c>
      <c r="H177" s="2">
        <v>160179.32999999999</v>
      </c>
      <c r="I177" s="2">
        <f>INDEX('2020 Summary'!E$5:E$254,MATCH(B177,'2020 Summary'!B$5:B$254,0))</f>
        <v>160179.32999999999</v>
      </c>
      <c r="J177" s="2">
        <f t="shared" si="21"/>
        <v>0</v>
      </c>
      <c r="K177" s="2">
        <v>530</v>
      </c>
      <c r="L177" s="2">
        <f>INDEX('2020 Summary'!F$5:F$254,MATCH(B177,'2020 Summary'!B$5:B$254,0))</f>
        <v>530</v>
      </c>
      <c r="M177" s="2">
        <f t="shared" si="22"/>
        <v>0</v>
      </c>
      <c r="N177" s="2">
        <f t="shared" si="19"/>
        <v>159649.32999999999</v>
      </c>
      <c r="O177" s="34">
        <f>INDEX('2020 Summary'!G$5:G$254,MATCH(B177,'2020 Summary'!B$5:B$254,0))</f>
        <v>159649.32999999999</v>
      </c>
      <c r="P177" s="2">
        <f t="shared" si="23"/>
        <v>0</v>
      </c>
      <c r="Q177" s="33">
        <f t="shared" si="24"/>
        <v>709.07985787252937</v>
      </c>
      <c r="R177" s="43">
        <f t="shared" si="25"/>
        <v>76825.275551738523</v>
      </c>
      <c r="T177" s="43">
        <v>76985.175550439832</v>
      </c>
      <c r="U177" s="2">
        <f t="shared" si="26"/>
        <v>-159.8999987013085</v>
      </c>
      <c r="V177" s="52">
        <v>-131.21778776631982</v>
      </c>
      <c r="W177" s="52">
        <f t="shared" si="27"/>
        <v>-28.682210934988689</v>
      </c>
    </row>
    <row r="178" spans="2:23" x14ac:dyDescent="0.35">
      <c r="B178">
        <v>862</v>
      </c>
      <c r="C178" s="7">
        <v>7</v>
      </c>
      <c r="D178" s="12" t="s">
        <v>284</v>
      </c>
      <c r="E178" s="40">
        <v>13.03531182914487</v>
      </c>
      <c r="F178" s="40">
        <f>INDEX('2020 Summary'!H$5:H$254,MATCH(B178,'2020 Summary'!B$5:B$254,0))</f>
        <v>13.03531182914487</v>
      </c>
      <c r="G178" s="40">
        <f t="shared" si="20"/>
        <v>0</v>
      </c>
      <c r="H178" s="2">
        <v>11293.56</v>
      </c>
      <c r="I178" s="2">
        <f>INDEX('2020 Summary'!E$5:E$254,MATCH(B178,'2020 Summary'!B$5:B$254,0))</f>
        <v>11293.56</v>
      </c>
      <c r="J178" s="2">
        <f t="shared" si="21"/>
        <v>0</v>
      </c>
      <c r="K178" s="2">
        <v>10454.92</v>
      </c>
      <c r="L178" s="2">
        <f>INDEX('2020 Summary'!F$5:F$254,MATCH(B178,'2020 Summary'!B$5:B$254,0))</f>
        <v>10454.92</v>
      </c>
      <c r="M178" s="2">
        <f t="shared" si="22"/>
        <v>0</v>
      </c>
      <c r="N178" s="2">
        <f t="shared" si="19"/>
        <v>838.63999999999942</v>
      </c>
      <c r="O178" s="34">
        <f>INDEX('2020 Summary'!G$5:G$254,MATCH(B178,'2020 Summary'!B$5:B$254,0))</f>
        <v>838.63999999999942</v>
      </c>
      <c r="P178" s="2">
        <f t="shared" si="23"/>
        <v>0</v>
      </c>
      <c r="Q178" s="33">
        <f t="shared" si="24"/>
        <v>64.336013667500822</v>
      </c>
      <c r="R178" s="43">
        <f t="shared" si="25"/>
        <v>403.56416834765264</v>
      </c>
      <c r="T178" s="43">
        <v>404.40412511359006</v>
      </c>
      <c r="U178" s="2">
        <f t="shared" si="26"/>
        <v>-0.83995676593741564</v>
      </c>
      <c r="V178" s="52">
        <v>-0.68928874009276342</v>
      </c>
      <c r="W178" s="52">
        <f t="shared" si="27"/>
        <v>-0.15066802584465222</v>
      </c>
    </row>
    <row r="179" spans="2:23" x14ac:dyDescent="0.35">
      <c r="B179">
        <v>958</v>
      </c>
      <c r="C179" s="7">
        <v>7</v>
      </c>
      <c r="D179" s="12" t="s">
        <v>127</v>
      </c>
      <c r="E179" s="40">
        <v>497.66213501309295</v>
      </c>
      <c r="F179" s="40">
        <f>INDEX('2020 Summary'!H$5:H$254,MATCH(B179,'2020 Summary'!B$5:B$254,0))</f>
        <v>497.66213501309295</v>
      </c>
      <c r="G179" s="40">
        <f t="shared" si="20"/>
        <v>0</v>
      </c>
      <c r="H179" s="2">
        <v>204341.06</v>
      </c>
      <c r="I179" s="2">
        <f>INDEX('2020 Summary'!E$5:E$254,MATCH(B179,'2020 Summary'!B$5:B$254,0))</f>
        <v>204341.06</v>
      </c>
      <c r="J179" s="2">
        <f t="shared" si="21"/>
        <v>0</v>
      </c>
      <c r="K179" s="2">
        <v>123.4</v>
      </c>
      <c r="L179" s="2">
        <f>INDEX('2020 Summary'!F$5:F$254,MATCH(B179,'2020 Summary'!B$5:B$254,0))</f>
        <v>123.4</v>
      </c>
      <c r="M179" s="2">
        <f t="shared" si="22"/>
        <v>0</v>
      </c>
      <c r="N179" s="2">
        <f t="shared" si="19"/>
        <v>204217.66</v>
      </c>
      <c r="O179" s="34">
        <f>INDEX('2020 Summary'!G$5:G$254,MATCH(B179,'2020 Summary'!B$5:B$254,0))</f>
        <v>204217.66</v>
      </c>
      <c r="P179" s="2">
        <f t="shared" si="23"/>
        <v>0</v>
      </c>
      <c r="Q179" s="33">
        <f t="shared" si="24"/>
        <v>410.35402461275714</v>
      </c>
      <c r="R179" s="43">
        <f t="shared" si="25"/>
        <v>98272.119288137634</v>
      </c>
      <c r="T179" s="43">
        <v>98476.657594491859</v>
      </c>
      <c r="U179" s="2">
        <f t="shared" si="26"/>
        <v>-204.53830635422491</v>
      </c>
      <c r="V179" s="52">
        <v>-167.84905748126039</v>
      </c>
      <c r="W179" s="52">
        <f t="shared" si="27"/>
        <v>-36.689248872964527</v>
      </c>
    </row>
    <row r="180" spans="2:23" x14ac:dyDescent="0.35">
      <c r="B180">
        <v>967</v>
      </c>
      <c r="C180" s="7">
        <v>7</v>
      </c>
      <c r="D180" s="12" t="s">
        <v>128</v>
      </c>
      <c r="E180" s="40">
        <v>180.04372698414895</v>
      </c>
      <c r="F180" s="40">
        <f>INDEX('2020 Summary'!H$5:H$254,MATCH(B180,'2020 Summary'!B$5:B$254,0))</f>
        <v>180.04372698414895</v>
      </c>
      <c r="G180" s="40">
        <f t="shared" si="20"/>
        <v>0</v>
      </c>
      <c r="H180" s="2">
        <v>99984.01</v>
      </c>
      <c r="I180" s="2">
        <f>INDEX('2020 Summary'!E$5:E$254,MATCH(B180,'2020 Summary'!B$5:B$254,0))</f>
        <v>99984.01</v>
      </c>
      <c r="J180" s="2">
        <f t="shared" si="21"/>
        <v>0</v>
      </c>
      <c r="K180" s="2">
        <v>0</v>
      </c>
      <c r="L180" s="2">
        <f>INDEX('2020 Summary'!F$5:F$254,MATCH(B180,'2020 Summary'!B$5:B$254,0))</f>
        <v>0</v>
      </c>
      <c r="M180" s="2">
        <f t="shared" si="22"/>
        <v>0</v>
      </c>
      <c r="N180" s="2">
        <f t="shared" si="19"/>
        <v>99984.01</v>
      </c>
      <c r="O180" s="34">
        <f>INDEX('2020 Summary'!G$5:G$254,MATCH(B180,'2020 Summary'!B$5:B$254,0))</f>
        <v>99984.01</v>
      </c>
      <c r="P180" s="2">
        <f t="shared" si="23"/>
        <v>0</v>
      </c>
      <c r="Q180" s="33">
        <f t="shared" si="24"/>
        <v>555.3318167469539</v>
      </c>
      <c r="R180" s="43">
        <f t="shared" si="25"/>
        <v>48113.569402500965</v>
      </c>
      <c r="T180" s="43">
        <v>48213.71039945443</v>
      </c>
      <c r="U180" s="2">
        <f t="shared" si="26"/>
        <v>-100.14099695346522</v>
      </c>
      <c r="V180" s="52">
        <v>-82.178112518267881</v>
      </c>
      <c r="W180" s="52">
        <f t="shared" si="27"/>
        <v>-17.962884435197338</v>
      </c>
    </row>
    <row r="181" spans="2:23" x14ac:dyDescent="0.35">
      <c r="B181">
        <v>971</v>
      </c>
      <c r="C181" s="7">
        <v>7</v>
      </c>
      <c r="D181" s="12" t="s">
        <v>129</v>
      </c>
      <c r="E181" s="40">
        <v>902.95999999999992</v>
      </c>
      <c r="F181" s="40">
        <f>INDEX('2020 Summary'!H$5:H$254,MATCH(B181,'2020 Summary'!B$5:B$254,0))</f>
        <v>902.95999999999992</v>
      </c>
      <c r="G181" s="40">
        <f t="shared" si="20"/>
        <v>0</v>
      </c>
      <c r="H181" s="2">
        <v>644373.35</v>
      </c>
      <c r="I181" s="2">
        <f>INDEX('2020 Summary'!E$5:E$254,MATCH(B181,'2020 Summary'!B$5:B$254,0))</f>
        <v>644373.35</v>
      </c>
      <c r="J181" s="2">
        <f t="shared" si="21"/>
        <v>0</v>
      </c>
      <c r="K181" s="2">
        <v>91228.23</v>
      </c>
      <c r="L181" s="2">
        <f>INDEX('2020 Summary'!F$5:F$254,MATCH(B181,'2020 Summary'!B$5:B$254,0))</f>
        <v>91228.23</v>
      </c>
      <c r="M181" s="2">
        <f t="shared" si="22"/>
        <v>0</v>
      </c>
      <c r="N181" s="2">
        <f t="shared" si="19"/>
        <v>553145.12</v>
      </c>
      <c r="O181" s="34">
        <f>INDEX('2020 Summary'!G$5:G$254,MATCH(B181,'2020 Summary'!B$5:B$254,0))</f>
        <v>553145.12</v>
      </c>
      <c r="P181" s="2">
        <f t="shared" si="23"/>
        <v>0</v>
      </c>
      <c r="Q181" s="33">
        <f t="shared" si="24"/>
        <v>612.59094533534164</v>
      </c>
      <c r="R181" s="43">
        <f t="shared" si="25"/>
        <v>266180.42345745809</v>
      </c>
      <c r="T181" s="43">
        <v>266734.43708200409</v>
      </c>
      <c r="U181" s="2">
        <f t="shared" si="26"/>
        <v>-554.01362454600167</v>
      </c>
      <c r="V181" s="52">
        <v>-454.63691554567777</v>
      </c>
      <c r="W181" s="52">
        <f t="shared" si="27"/>
        <v>-99.376709000323899</v>
      </c>
    </row>
    <row r="182" spans="2:23" x14ac:dyDescent="0.35">
      <c r="B182">
        <v>975</v>
      </c>
      <c r="C182" s="7">
        <v>7</v>
      </c>
      <c r="D182" s="12" t="s">
        <v>130</v>
      </c>
      <c r="E182" s="40">
        <v>19.552967743717307</v>
      </c>
      <c r="F182" s="40">
        <f>INDEX('2020 Summary'!H$5:H$254,MATCH(B182,'2020 Summary'!B$5:B$254,0))</f>
        <v>19.552967743717307</v>
      </c>
      <c r="G182" s="40">
        <f t="shared" si="20"/>
        <v>0</v>
      </c>
      <c r="H182" s="2">
        <v>83056.259999999995</v>
      </c>
      <c r="I182" s="2">
        <f>INDEX('2020 Summary'!E$5:E$254,MATCH(B182,'2020 Summary'!B$5:B$254,0))</f>
        <v>83056.259999999995</v>
      </c>
      <c r="J182" s="2">
        <f t="shared" si="21"/>
        <v>0</v>
      </c>
      <c r="K182" s="2">
        <v>0</v>
      </c>
      <c r="L182" s="2">
        <f>INDEX('2020 Summary'!F$5:F$254,MATCH(B182,'2020 Summary'!B$5:B$254,0))</f>
        <v>0</v>
      </c>
      <c r="M182" s="2">
        <f t="shared" si="22"/>
        <v>0</v>
      </c>
      <c r="N182" s="2">
        <f t="shared" si="19"/>
        <v>83056.259999999995</v>
      </c>
      <c r="O182" s="34">
        <f>INDEX('2020 Summary'!G$5:G$254,MATCH(B182,'2020 Summary'!B$5:B$254,0))</f>
        <v>83056.259999999995</v>
      </c>
      <c r="P182" s="2">
        <f t="shared" si="23"/>
        <v>0</v>
      </c>
      <c r="Q182" s="33">
        <f t="shared" si="24"/>
        <v>4247.7572248175647</v>
      </c>
      <c r="R182" s="43">
        <f t="shared" si="25"/>
        <v>39967.722136991353</v>
      </c>
      <c r="T182" s="43">
        <v>40050.908805335886</v>
      </c>
      <c r="U182" s="2">
        <f t="shared" si="26"/>
        <v>-83.186668344533246</v>
      </c>
      <c r="V182" s="52">
        <v>-68.264982366948971</v>
      </c>
      <c r="W182" s="52">
        <f t="shared" si="27"/>
        <v>-14.921685977584275</v>
      </c>
    </row>
    <row r="183" spans="2:23" x14ac:dyDescent="0.35">
      <c r="B183">
        <v>976</v>
      </c>
      <c r="C183" s="7">
        <v>7</v>
      </c>
      <c r="D183" s="12" t="s">
        <v>325</v>
      </c>
      <c r="E183" s="40">
        <v>16.321466792467358</v>
      </c>
      <c r="F183" s="40">
        <f>INDEX('2020 Summary'!H$5:H$254,MATCH(B183,'2020 Summary'!B$5:B$254,0))</f>
        <v>16.321466792467358</v>
      </c>
      <c r="G183" s="40">
        <f t="shared" si="20"/>
        <v>0</v>
      </c>
      <c r="H183" s="2">
        <v>69846.58</v>
      </c>
      <c r="I183" s="2">
        <f>INDEX('2020 Summary'!E$5:E$254,MATCH(B183,'2020 Summary'!B$5:B$254,0))</f>
        <v>69846.58</v>
      </c>
      <c r="J183" s="2">
        <f t="shared" si="21"/>
        <v>0</v>
      </c>
      <c r="K183" s="2">
        <v>0</v>
      </c>
      <c r="L183" s="2">
        <f>INDEX('2020 Summary'!F$5:F$254,MATCH(B183,'2020 Summary'!B$5:B$254,0))</f>
        <v>0</v>
      </c>
      <c r="M183" s="2">
        <f t="shared" si="22"/>
        <v>0</v>
      </c>
      <c r="N183" s="2">
        <f t="shared" si="19"/>
        <v>69846.58</v>
      </c>
      <c r="O183" s="34">
        <f>INDEX('2020 Summary'!G$5:G$254,MATCH(B183,'2020 Summary'!B$5:B$254,0))</f>
        <v>69846.58</v>
      </c>
      <c r="P183" s="2">
        <f t="shared" si="23"/>
        <v>0</v>
      </c>
      <c r="Q183" s="33">
        <f t="shared" si="24"/>
        <v>4279.4303286660124</v>
      </c>
      <c r="R183" s="43">
        <f t="shared" si="25"/>
        <v>33611.057151611909</v>
      </c>
      <c r="T183" s="43">
        <v>33681.013399165786</v>
      </c>
      <c r="U183" s="2">
        <f t="shared" si="26"/>
        <v>-69.956247553876892</v>
      </c>
      <c r="V183" s="52">
        <v>-57.407780606677989</v>
      </c>
      <c r="W183" s="52">
        <f t="shared" si="27"/>
        <v>-12.548466947198904</v>
      </c>
    </row>
    <row r="184" spans="2:23" x14ac:dyDescent="0.35">
      <c r="B184">
        <v>977</v>
      </c>
      <c r="C184" s="7">
        <v>7</v>
      </c>
      <c r="D184" s="12" t="s">
        <v>285</v>
      </c>
      <c r="E184" s="40">
        <v>47.431154642315136</v>
      </c>
      <c r="F184" s="40">
        <f>INDEX('2020 Summary'!H$5:H$254,MATCH(B184,'2020 Summary'!B$5:B$254,0))</f>
        <v>47.431154642315136</v>
      </c>
      <c r="G184" s="40">
        <f t="shared" si="20"/>
        <v>0</v>
      </c>
      <c r="H184" s="2">
        <v>71574.62</v>
      </c>
      <c r="I184" s="2">
        <f>INDEX('2020 Summary'!E$5:E$254,MATCH(B184,'2020 Summary'!B$5:B$254,0))</f>
        <v>71574.62</v>
      </c>
      <c r="J184" s="2">
        <f t="shared" si="21"/>
        <v>0</v>
      </c>
      <c r="K184" s="2">
        <v>0</v>
      </c>
      <c r="L184" s="2">
        <f>INDEX('2020 Summary'!F$5:F$254,MATCH(B184,'2020 Summary'!B$5:B$254,0))</f>
        <v>0</v>
      </c>
      <c r="M184" s="2">
        <f t="shared" si="22"/>
        <v>0</v>
      </c>
      <c r="N184" s="2">
        <f t="shared" si="19"/>
        <v>71574.62</v>
      </c>
      <c r="O184" s="34">
        <f>INDEX('2020 Summary'!G$5:G$254,MATCH(B184,'2020 Summary'!B$5:B$254,0))</f>
        <v>71574.62</v>
      </c>
      <c r="P184" s="2">
        <f t="shared" si="23"/>
        <v>0</v>
      </c>
      <c r="Q184" s="33">
        <f t="shared" si="24"/>
        <v>1509.0212443646808</v>
      </c>
      <c r="R184" s="43">
        <f t="shared" si="25"/>
        <v>34442.611841909857</v>
      </c>
      <c r="T184" s="43">
        <v>34514.298842694938</v>
      </c>
      <c r="U184" s="2">
        <f t="shared" si="26"/>
        <v>-71.687000785081182</v>
      </c>
      <c r="V184" s="52">
        <v>-58.828078367856506</v>
      </c>
      <c r="W184" s="52">
        <f t="shared" si="27"/>
        <v>-12.858922417224676</v>
      </c>
    </row>
    <row r="185" spans="2:23" x14ac:dyDescent="0.35">
      <c r="B185">
        <v>981</v>
      </c>
      <c r="C185" s="7">
        <v>7</v>
      </c>
      <c r="D185" s="12" t="s">
        <v>131</v>
      </c>
      <c r="E185" s="40">
        <v>228.7088911462898</v>
      </c>
      <c r="F185" s="40">
        <f>INDEX('2020 Summary'!H$5:H$254,MATCH(B185,'2020 Summary'!B$5:B$254,0))</f>
        <v>228.7088911462898</v>
      </c>
      <c r="G185" s="40">
        <f t="shared" si="20"/>
        <v>0</v>
      </c>
      <c r="H185" s="2">
        <v>153688.72</v>
      </c>
      <c r="I185" s="2">
        <f>INDEX('2020 Summary'!E$5:E$254,MATCH(B185,'2020 Summary'!B$5:B$254,0))</f>
        <v>153688.72</v>
      </c>
      <c r="J185" s="2">
        <f t="shared" si="21"/>
        <v>0</v>
      </c>
      <c r="K185" s="2">
        <v>26749</v>
      </c>
      <c r="L185" s="2">
        <f>INDEX('2020 Summary'!F$5:F$254,MATCH(B185,'2020 Summary'!B$5:B$254,0))</f>
        <v>26749</v>
      </c>
      <c r="M185" s="2">
        <f t="shared" si="22"/>
        <v>0</v>
      </c>
      <c r="N185" s="2">
        <f t="shared" si="19"/>
        <v>126939.72</v>
      </c>
      <c r="O185" s="34">
        <f>INDEX('2020 Summary'!G$5:G$254,MATCH(B185,'2020 Summary'!B$5:B$254,0))</f>
        <v>126939.72</v>
      </c>
      <c r="P185" s="2">
        <f t="shared" si="23"/>
        <v>0</v>
      </c>
      <c r="Q185" s="33">
        <f t="shared" si="24"/>
        <v>555.0274821576794</v>
      </c>
      <c r="R185" s="43">
        <f t="shared" si="25"/>
        <v>61084.997772684255</v>
      </c>
      <c r="T185" s="43">
        <v>61212.136803353198</v>
      </c>
      <c r="U185" s="2">
        <f t="shared" si="26"/>
        <v>-127.13903066894272</v>
      </c>
      <c r="V185" s="52">
        <v>-104.33334883445787</v>
      </c>
      <c r="W185" s="52">
        <f t="shared" si="27"/>
        <v>-22.805681834484858</v>
      </c>
    </row>
    <row r="186" spans="2:23" x14ac:dyDescent="0.35">
      <c r="B186">
        <v>983</v>
      </c>
      <c r="C186" s="7">
        <v>7</v>
      </c>
      <c r="D186" s="12" t="s">
        <v>132</v>
      </c>
      <c r="E186" s="40">
        <v>54.732997336310582</v>
      </c>
      <c r="F186" s="40">
        <f>INDEX('2020 Summary'!H$5:H$254,MATCH(B186,'2020 Summary'!B$5:B$254,0))</f>
        <v>54.732997336310582</v>
      </c>
      <c r="G186" s="40">
        <f t="shared" si="20"/>
        <v>0</v>
      </c>
      <c r="H186" s="2">
        <v>48719.55</v>
      </c>
      <c r="I186" s="2">
        <f>INDEX('2020 Summary'!E$5:E$254,MATCH(B186,'2020 Summary'!B$5:B$254,0))</f>
        <v>48719.55</v>
      </c>
      <c r="J186" s="2">
        <f t="shared" si="21"/>
        <v>0</v>
      </c>
      <c r="K186" s="2">
        <v>0</v>
      </c>
      <c r="L186" s="2">
        <f>INDEX('2020 Summary'!F$5:F$254,MATCH(B186,'2020 Summary'!B$5:B$254,0))</f>
        <v>0</v>
      </c>
      <c r="M186" s="2">
        <f t="shared" si="22"/>
        <v>0</v>
      </c>
      <c r="N186" s="2">
        <f t="shared" si="19"/>
        <v>48719.55</v>
      </c>
      <c r="O186" s="34">
        <f>INDEX('2020 Summary'!G$5:G$254,MATCH(B186,'2020 Summary'!B$5:B$254,0))</f>
        <v>48719.55</v>
      </c>
      <c r="P186" s="2">
        <f t="shared" si="23"/>
        <v>0</v>
      </c>
      <c r="Q186" s="33">
        <f t="shared" si="24"/>
        <v>890.13122560490251</v>
      </c>
      <c r="R186" s="43">
        <f t="shared" si="25"/>
        <v>23444.463271513279</v>
      </c>
      <c r="T186" s="43">
        <v>23493.259317082207</v>
      </c>
      <c r="U186" s="2">
        <f t="shared" si="26"/>
        <v>-48.796045568928093</v>
      </c>
      <c r="V186" s="52">
        <v>-40.043209526600549</v>
      </c>
      <c r="W186" s="52">
        <f t="shared" si="27"/>
        <v>-8.7528360423275444</v>
      </c>
    </row>
    <row r="187" spans="2:23" x14ac:dyDescent="0.35">
      <c r="B187">
        <v>984</v>
      </c>
      <c r="C187" s="7">
        <v>7</v>
      </c>
      <c r="D187" s="12" t="s">
        <v>133</v>
      </c>
      <c r="E187" s="40">
        <v>21.299699528822721</v>
      </c>
      <c r="F187" s="40">
        <f>INDEX('2020 Summary'!H$5:H$254,MATCH(B187,'2020 Summary'!B$5:B$254,0))</f>
        <v>21.299699528822721</v>
      </c>
      <c r="G187" s="40">
        <f t="shared" si="20"/>
        <v>0</v>
      </c>
      <c r="H187" s="2">
        <v>16433.05</v>
      </c>
      <c r="I187" s="2">
        <f>INDEX('2020 Summary'!E$5:E$254,MATCH(B187,'2020 Summary'!B$5:B$254,0))</f>
        <v>16433.05</v>
      </c>
      <c r="J187" s="2">
        <f t="shared" si="21"/>
        <v>0</v>
      </c>
      <c r="K187" s="2">
        <v>0</v>
      </c>
      <c r="L187" s="2">
        <f>INDEX('2020 Summary'!F$5:F$254,MATCH(B187,'2020 Summary'!B$5:B$254,0))</f>
        <v>0</v>
      </c>
      <c r="M187" s="2">
        <f t="shared" si="22"/>
        <v>0</v>
      </c>
      <c r="N187" s="2">
        <f t="shared" si="19"/>
        <v>16433.05</v>
      </c>
      <c r="O187" s="34">
        <f>INDEX('2020 Summary'!G$5:G$254,MATCH(B187,'2020 Summary'!B$5:B$254,0))</f>
        <v>16433.05</v>
      </c>
      <c r="P187" s="2">
        <f t="shared" si="23"/>
        <v>0</v>
      </c>
      <c r="Q187" s="33">
        <f t="shared" si="24"/>
        <v>771.51557831897208</v>
      </c>
      <c r="R187" s="43">
        <f t="shared" si="25"/>
        <v>7907.7913725381541</v>
      </c>
      <c r="T187" s="43">
        <v>7924.2502244084299</v>
      </c>
      <c r="U187" s="2">
        <f t="shared" si="26"/>
        <v>-16.458851870275794</v>
      </c>
      <c r="V187" s="52">
        <v>-13.506530013332849</v>
      </c>
      <c r="W187" s="52">
        <f t="shared" si="27"/>
        <v>-2.9523218569429446</v>
      </c>
    </row>
    <row r="188" spans="2:23" x14ac:dyDescent="0.35">
      <c r="B188">
        <v>188</v>
      </c>
      <c r="C188" s="7">
        <v>8</v>
      </c>
      <c r="D188" s="12" t="s">
        <v>134</v>
      </c>
      <c r="E188" s="40">
        <v>176.85</v>
      </c>
      <c r="F188" s="40">
        <f>INDEX('2020 Summary'!H$5:H$254,MATCH(B188,'2020 Summary'!B$5:B$254,0))</f>
        <v>176.85</v>
      </c>
      <c r="G188" s="40">
        <f t="shared" si="20"/>
        <v>0</v>
      </c>
      <c r="H188" s="2">
        <v>138796.34</v>
      </c>
      <c r="I188" s="2">
        <f>INDEX('2020 Summary'!E$5:E$254,MATCH(B188,'2020 Summary'!B$5:B$254,0))</f>
        <v>138796.34</v>
      </c>
      <c r="J188" s="2">
        <f t="shared" si="21"/>
        <v>0</v>
      </c>
      <c r="K188" s="2">
        <v>8321.23</v>
      </c>
      <c r="L188" s="2">
        <f>INDEX('2020 Summary'!F$5:F$254,MATCH(B188,'2020 Summary'!B$5:B$254,0))</f>
        <v>8321.23</v>
      </c>
      <c r="M188" s="2">
        <f t="shared" si="22"/>
        <v>0</v>
      </c>
      <c r="N188" s="2">
        <f t="shared" si="19"/>
        <v>130475.11</v>
      </c>
      <c r="O188" s="34">
        <f>INDEX('2020 Summary'!G$5:G$254,MATCH(B188,'2020 Summary'!B$5:B$254,0))</f>
        <v>130475.11</v>
      </c>
      <c r="P188" s="2">
        <f t="shared" si="23"/>
        <v>0</v>
      </c>
      <c r="Q188" s="33">
        <f t="shared" si="24"/>
        <v>737.77274526434837</v>
      </c>
      <c r="R188" s="43">
        <f t="shared" si="25"/>
        <v>62786.272127752709</v>
      </c>
      <c r="T188" s="43">
        <v>62916.952099410308</v>
      </c>
      <c r="U188" s="2">
        <f t="shared" si="26"/>
        <v>-130.6799716575988</v>
      </c>
      <c r="V188" s="52">
        <v>-107.2391302410615</v>
      </c>
      <c r="W188" s="52">
        <f t="shared" si="27"/>
        <v>-23.440841416537296</v>
      </c>
    </row>
    <row r="189" spans="2:23" x14ac:dyDescent="0.35">
      <c r="B189">
        <v>232</v>
      </c>
      <c r="C189" s="7">
        <v>8</v>
      </c>
      <c r="D189" s="12" t="s">
        <v>135</v>
      </c>
      <c r="E189" s="40">
        <v>92.941773341802914</v>
      </c>
      <c r="F189" s="40">
        <f>INDEX('2020 Summary'!H$5:H$254,MATCH(B189,'2020 Summary'!B$5:B$254,0))</f>
        <v>92.941773341802914</v>
      </c>
      <c r="G189" s="40">
        <f t="shared" si="20"/>
        <v>0</v>
      </c>
      <c r="H189" s="2">
        <v>144439.21</v>
      </c>
      <c r="I189" s="2">
        <f>INDEX('2020 Summary'!E$5:E$254,MATCH(B189,'2020 Summary'!B$5:B$254,0))</f>
        <v>144439.21</v>
      </c>
      <c r="J189" s="2">
        <f t="shared" si="21"/>
        <v>0</v>
      </c>
      <c r="K189" s="2">
        <v>0</v>
      </c>
      <c r="L189" s="2">
        <f>INDEX('2020 Summary'!F$5:F$254,MATCH(B189,'2020 Summary'!B$5:B$254,0))</f>
        <v>0</v>
      </c>
      <c r="M189" s="2">
        <f t="shared" si="22"/>
        <v>0</v>
      </c>
      <c r="N189" s="2">
        <f t="shared" si="19"/>
        <v>144439.21</v>
      </c>
      <c r="O189" s="34">
        <f>INDEX('2020 Summary'!G$5:G$254,MATCH(B189,'2020 Summary'!B$5:B$254,0))</f>
        <v>144439.21</v>
      </c>
      <c r="P189" s="2">
        <f t="shared" si="23"/>
        <v>0</v>
      </c>
      <c r="Q189" s="33">
        <f t="shared" si="24"/>
        <v>1554.0827854533179</v>
      </c>
      <c r="R189" s="43">
        <f t="shared" si="25"/>
        <v>69505.97355294523</v>
      </c>
      <c r="T189" s="43">
        <v>69650.639549923857</v>
      </c>
      <c r="U189" s="2">
        <f t="shared" si="26"/>
        <v>-144.66599697862694</v>
      </c>
      <c r="V189" s="52">
        <v>-118.71639926654461</v>
      </c>
      <c r="W189" s="52">
        <f t="shared" si="27"/>
        <v>-25.949597712082323</v>
      </c>
    </row>
    <row r="190" spans="2:23" x14ac:dyDescent="0.35">
      <c r="B190">
        <v>245</v>
      </c>
      <c r="C190" s="7">
        <v>8</v>
      </c>
      <c r="D190" s="12" t="s">
        <v>136</v>
      </c>
      <c r="E190" s="40">
        <v>224.32999999999998</v>
      </c>
      <c r="F190" s="40">
        <f>INDEX('2020 Summary'!H$5:H$254,MATCH(B190,'2020 Summary'!B$5:B$254,0))</f>
        <v>224.32999999999998</v>
      </c>
      <c r="G190" s="40">
        <f t="shared" si="20"/>
        <v>0</v>
      </c>
      <c r="H190" s="2">
        <v>721067.3</v>
      </c>
      <c r="I190" s="2">
        <f>INDEX('2020 Summary'!E$5:E$254,MATCH(B190,'2020 Summary'!B$5:B$254,0))</f>
        <v>721067.3</v>
      </c>
      <c r="J190" s="2">
        <f t="shared" si="21"/>
        <v>0</v>
      </c>
      <c r="K190" s="2">
        <v>0</v>
      </c>
      <c r="L190" s="2">
        <f>INDEX('2020 Summary'!F$5:F$254,MATCH(B190,'2020 Summary'!B$5:B$254,0))</f>
        <v>0</v>
      </c>
      <c r="M190" s="2">
        <f t="shared" si="22"/>
        <v>0</v>
      </c>
      <c r="N190" s="2">
        <f t="shared" si="19"/>
        <v>721067.3</v>
      </c>
      <c r="O190" s="34">
        <f>INDEX('2020 Summary'!G$5:G$254,MATCH(B190,'2020 Summary'!B$5:B$254,0))</f>
        <v>721067.3</v>
      </c>
      <c r="P190" s="2">
        <f t="shared" si="23"/>
        <v>0</v>
      </c>
      <c r="Q190" s="33">
        <f t="shared" si="24"/>
        <v>3214.315071546383</v>
      </c>
      <c r="R190" s="43">
        <f t="shared" si="25"/>
        <v>346986.69899740961</v>
      </c>
      <c r="T190" s="43">
        <v>347708.8984600291</v>
      </c>
      <c r="U190" s="2">
        <f t="shared" si="26"/>
        <v>-722.19946261949372</v>
      </c>
      <c r="V190" s="52">
        <v>-592.65426254301565</v>
      </c>
      <c r="W190" s="52">
        <f t="shared" si="27"/>
        <v>-129.54520007647807</v>
      </c>
    </row>
    <row r="191" spans="2:23" x14ac:dyDescent="0.35">
      <c r="B191">
        <v>372</v>
      </c>
      <c r="C191" s="7">
        <v>8</v>
      </c>
      <c r="D191" s="12" t="s">
        <v>137</v>
      </c>
      <c r="E191" s="40">
        <v>146.79999999999998</v>
      </c>
      <c r="F191" s="40">
        <f>INDEX('2020 Summary'!H$5:H$254,MATCH(B191,'2020 Summary'!B$5:B$254,0))</f>
        <v>146.79999999999998</v>
      </c>
      <c r="G191" s="40">
        <f t="shared" si="20"/>
        <v>0</v>
      </c>
      <c r="H191" s="2">
        <v>119428.68</v>
      </c>
      <c r="I191" s="2">
        <f>INDEX('2020 Summary'!E$5:E$254,MATCH(B191,'2020 Summary'!B$5:B$254,0))</f>
        <v>119428.68</v>
      </c>
      <c r="J191" s="2">
        <f t="shared" si="21"/>
        <v>0</v>
      </c>
      <c r="K191" s="2">
        <v>0</v>
      </c>
      <c r="L191" s="2">
        <f>INDEX('2020 Summary'!F$5:F$254,MATCH(B191,'2020 Summary'!B$5:B$254,0))</f>
        <v>0</v>
      </c>
      <c r="M191" s="2">
        <f t="shared" si="22"/>
        <v>0</v>
      </c>
      <c r="N191" s="2">
        <f t="shared" si="19"/>
        <v>119428.68</v>
      </c>
      <c r="O191" s="34">
        <f>INDEX('2020 Summary'!G$5:G$254,MATCH(B191,'2020 Summary'!B$5:B$254,0))</f>
        <v>119428.68</v>
      </c>
      <c r="P191" s="2">
        <f t="shared" si="23"/>
        <v>0</v>
      </c>
      <c r="Q191" s="33">
        <f t="shared" si="24"/>
        <v>813.54686648501365</v>
      </c>
      <c r="R191" s="43">
        <f t="shared" si="25"/>
        <v>57470.590385693467</v>
      </c>
      <c r="T191" s="43">
        <v>57590.2065831238</v>
      </c>
      <c r="U191" s="2">
        <f t="shared" si="26"/>
        <v>-119.61619743033225</v>
      </c>
      <c r="V191" s="52">
        <v>-98.159930802423332</v>
      </c>
      <c r="W191" s="52">
        <f t="shared" si="27"/>
        <v>-21.456266627908917</v>
      </c>
    </row>
    <row r="192" spans="2:23" x14ac:dyDescent="0.35">
      <c r="B192">
        <v>375</v>
      </c>
      <c r="C192" s="7">
        <v>8</v>
      </c>
      <c r="D192" s="12" t="s">
        <v>138</v>
      </c>
      <c r="E192" s="40">
        <v>165.67999999999998</v>
      </c>
      <c r="F192" s="40">
        <f>INDEX('2020 Summary'!H$5:H$254,MATCH(B192,'2020 Summary'!B$5:B$254,0))</f>
        <v>165.67999999999998</v>
      </c>
      <c r="G192" s="40">
        <f t="shared" si="20"/>
        <v>0</v>
      </c>
      <c r="H192" s="2">
        <v>256512.41</v>
      </c>
      <c r="I192" s="2">
        <f>INDEX('2020 Summary'!E$5:E$254,MATCH(B192,'2020 Summary'!B$5:B$254,0))</f>
        <v>235915.5</v>
      </c>
      <c r="J192" s="2">
        <f t="shared" si="21"/>
        <v>-20596.910000000003</v>
      </c>
      <c r="K192" s="2">
        <v>0</v>
      </c>
      <c r="L192" s="2">
        <f>INDEX('2020 Summary'!F$5:F$254,MATCH(B192,'2020 Summary'!B$5:B$254,0))</f>
        <v>0</v>
      </c>
      <c r="M192" s="2">
        <f t="shared" si="22"/>
        <v>0</v>
      </c>
      <c r="N192" s="2">
        <f t="shared" si="19"/>
        <v>256512.41</v>
      </c>
      <c r="O192" s="34">
        <f>INDEX('2020 Summary'!G$5:G$254,MATCH(B192,'2020 Summary'!B$5:B$254,0))</f>
        <v>235915.5</v>
      </c>
      <c r="P192" s="2">
        <f t="shared" si="23"/>
        <v>-20596.910000000003</v>
      </c>
      <c r="Q192" s="33">
        <f t="shared" si="24"/>
        <v>1423.9226219217771</v>
      </c>
      <c r="R192" s="43">
        <f t="shared" si="25"/>
        <v>113525.52055449384</v>
      </c>
      <c r="T192" s="43">
        <v>123693.92915533314</v>
      </c>
      <c r="U192" s="2">
        <f t="shared" si="26"/>
        <v>-10168.408600839306</v>
      </c>
      <c r="V192" s="52">
        <v>-210.83076875304687</v>
      </c>
      <c r="W192" s="52">
        <f t="shared" si="27"/>
        <v>-9957.5778320862591</v>
      </c>
    </row>
    <row r="193" spans="2:23" x14ac:dyDescent="0.35">
      <c r="B193">
        <v>404</v>
      </c>
      <c r="C193" s="7">
        <v>8</v>
      </c>
      <c r="D193" s="12" t="s">
        <v>139</v>
      </c>
      <c r="E193" s="40">
        <v>637.91</v>
      </c>
      <c r="F193" s="40">
        <f>INDEX('2020 Summary'!H$5:H$254,MATCH(B193,'2020 Summary'!B$5:B$254,0))</f>
        <v>637.91</v>
      </c>
      <c r="G193" s="40">
        <f t="shared" si="20"/>
        <v>0</v>
      </c>
      <c r="H193" s="2">
        <v>352203.44</v>
      </c>
      <c r="I193" s="2">
        <f>INDEX('2020 Summary'!E$5:E$254,MATCH(B193,'2020 Summary'!B$5:B$254,0))</f>
        <v>352203.44</v>
      </c>
      <c r="J193" s="2">
        <f t="shared" si="21"/>
        <v>0</v>
      </c>
      <c r="K193" s="2">
        <v>10126.56</v>
      </c>
      <c r="L193" s="2">
        <f>INDEX('2020 Summary'!F$5:F$254,MATCH(B193,'2020 Summary'!B$5:B$254,0))</f>
        <v>10126.56</v>
      </c>
      <c r="M193" s="2">
        <f t="shared" si="22"/>
        <v>0</v>
      </c>
      <c r="N193" s="2">
        <f t="shared" si="19"/>
        <v>342076.88</v>
      </c>
      <c r="O193" s="34">
        <f>INDEX('2020 Summary'!G$5:G$254,MATCH(B193,'2020 Summary'!B$5:B$254,0))</f>
        <v>342076.88</v>
      </c>
      <c r="P193" s="2">
        <f t="shared" si="23"/>
        <v>0</v>
      </c>
      <c r="Q193" s="33">
        <f t="shared" si="24"/>
        <v>536.24630433760251</v>
      </c>
      <c r="R193" s="43">
        <f t="shared" si="25"/>
        <v>164611.71848249531</v>
      </c>
      <c r="T193" s="43">
        <v>164954.33246445033</v>
      </c>
      <c r="U193" s="2">
        <f t="shared" si="26"/>
        <v>-342.61398195501533</v>
      </c>
      <c r="V193" s="52">
        <v>-281.15728039451642</v>
      </c>
      <c r="W193" s="52">
        <f t="shared" si="27"/>
        <v>-61.456701560498914</v>
      </c>
    </row>
    <row r="194" spans="2:23" x14ac:dyDescent="0.35">
      <c r="B194">
        <v>413</v>
      </c>
      <c r="C194" s="7">
        <v>8</v>
      </c>
      <c r="D194" s="12" t="s">
        <v>140</v>
      </c>
      <c r="E194" s="40">
        <v>82.92</v>
      </c>
      <c r="F194" s="40">
        <f>INDEX('2020 Summary'!H$5:H$254,MATCH(B194,'2020 Summary'!B$5:B$254,0))</f>
        <v>82.92</v>
      </c>
      <c r="G194" s="40">
        <f t="shared" si="20"/>
        <v>0</v>
      </c>
      <c r="H194" s="2">
        <v>71315.58</v>
      </c>
      <c r="I194" s="2">
        <f>INDEX('2020 Summary'!E$5:E$254,MATCH(B194,'2020 Summary'!B$5:B$254,0))</f>
        <v>71315.58</v>
      </c>
      <c r="J194" s="2">
        <f t="shared" si="21"/>
        <v>0</v>
      </c>
      <c r="K194" s="2">
        <v>44</v>
      </c>
      <c r="L194" s="2">
        <f>INDEX('2020 Summary'!F$5:F$254,MATCH(B194,'2020 Summary'!B$5:B$254,0))</f>
        <v>44</v>
      </c>
      <c r="M194" s="2">
        <f t="shared" si="22"/>
        <v>0</v>
      </c>
      <c r="N194" s="2">
        <f t="shared" si="19"/>
        <v>71271.58</v>
      </c>
      <c r="O194" s="34">
        <f>INDEX('2020 Summary'!G$5:G$254,MATCH(B194,'2020 Summary'!B$5:B$254,0))</f>
        <v>71271.58</v>
      </c>
      <c r="P194" s="2">
        <f t="shared" si="23"/>
        <v>0</v>
      </c>
      <c r="Q194" s="33">
        <f t="shared" si="24"/>
        <v>859.52219006271105</v>
      </c>
      <c r="R194" s="43">
        <f t="shared" si="25"/>
        <v>34296.785163506647</v>
      </c>
      <c r="T194" s="43">
        <v>34368.16864848238</v>
      </c>
      <c r="U194" s="2">
        <f t="shared" si="26"/>
        <v>-71.383484975733154</v>
      </c>
      <c r="V194" s="52">
        <v>-58.579005989005964</v>
      </c>
      <c r="W194" s="52">
        <f t="shared" si="27"/>
        <v>-12.80447898672719</v>
      </c>
    </row>
    <row r="195" spans="2:23" x14ac:dyDescent="0.35">
      <c r="B195">
        <v>537</v>
      </c>
      <c r="C195" s="7">
        <v>8</v>
      </c>
      <c r="D195" s="12" t="s">
        <v>141</v>
      </c>
      <c r="E195" s="40">
        <v>11.850041107387474</v>
      </c>
      <c r="F195" s="40">
        <f>INDEX('2020 Summary'!H$5:H$254,MATCH(B195,'2020 Summary'!B$5:B$254,0))</f>
        <v>11.850041107387474</v>
      </c>
      <c r="G195" s="40">
        <f t="shared" si="20"/>
        <v>0</v>
      </c>
      <c r="H195" s="2">
        <v>9233.09</v>
      </c>
      <c r="I195" s="2">
        <f>INDEX('2020 Summary'!E$5:E$254,MATCH(B195,'2020 Summary'!B$5:B$254,0))</f>
        <v>9233.09</v>
      </c>
      <c r="J195" s="2">
        <f t="shared" si="21"/>
        <v>0</v>
      </c>
      <c r="K195" s="2">
        <v>0</v>
      </c>
      <c r="L195" s="2">
        <f>INDEX('2020 Summary'!F$5:F$254,MATCH(B195,'2020 Summary'!B$5:B$254,0))</f>
        <v>0</v>
      </c>
      <c r="M195" s="2">
        <f t="shared" si="22"/>
        <v>0</v>
      </c>
      <c r="N195" s="2">
        <f t="shared" si="19"/>
        <v>9233.09</v>
      </c>
      <c r="O195" s="34">
        <f>INDEX('2020 Summary'!G$5:G$254,MATCH(B195,'2020 Summary'!B$5:B$254,0))</f>
        <v>9233.09</v>
      </c>
      <c r="P195" s="2">
        <f t="shared" si="23"/>
        <v>0</v>
      </c>
      <c r="Q195" s="33">
        <f t="shared" si="24"/>
        <v>779.16101018788606</v>
      </c>
      <c r="R195" s="43">
        <f t="shared" si="25"/>
        <v>4443.0796135755872</v>
      </c>
      <c r="T195" s="43">
        <v>4452.3272006403695</v>
      </c>
      <c r="U195" s="2">
        <f t="shared" si="26"/>
        <v>-9.2475870647822376</v>
      </c>
      <c r="V195" s="52">
        <v>-7.5887925370388984</v>
      </c>
      <c r="W195" s="52">
        <f t="shared" si="27"/>
        <v>-1.6587945277433391</v>
      </c>
    </row>
    <row r="196" spans="2:23" x14ac:dyDescent="0.35">
      <c r="B196">
        <v>545</v>
      </c>
      <c r="C196" s="7">
        <v>8</v>
      </c>
      <c r="D196" s="12" t="s">
        <v>142</v>
      </c>
      <c r="E196" s="40">
        <v>15.78141752115139</v>
      </c>
      <c r="F196" s="40">
        <f>INDEX('2020 Summary'!H$5:H$254,MATCH(B196,'2020 Summary'!B$5:B$254,0))</f>
        <v>15.78141752115139</v>
      </c>
      <c r="G196" s="40">
        <f t="shared" si="20"/>
        <v>0</v>
      </c>
      <c r="H196" s="2">
        <v>8210.99</v>
      </c>
      <c r="I196" s="2">
        <f>INDEX('2020 Summary'!E$5:E$254,MATCH(B196,'2020 Summary'!B$5:B$254,0))</f>
        <v>8210.99</v>
      </c>
      <c r="J196" s="2">
        <f t="shared" si="21"/>
        <v>0</v>
      </c>
      <c r="K196" s="2">
        <v>0</v>
      </c>
      <c r="L196" s="2">
        <f>INDEX('2020 Summary'!F$5:F$254,MATCH(B196,'2020 Summary'!B$5:B$254,0))</f>
        <v>0</v>
      </c>
      <c r="M196" s="2">
        <f t="shared" si="22"/>
        <v>0</v>
      </c>
      <c r="N196" s="2">
        <f t="shared" si="19"/>
        <v>8210.99</v>
      </c>
      <c r="O196" s="34">
        <f>INDEX('2020 Summary'!G$5:G$254,MATCH(B196,'2020 Summary'!B$5:B$254,0))</f>
        <v>8210.99</v>
      </c>
      <c r="P196" s="2">
        <f t="shared" si="23"/>
        <v>0</v>
      </c>
      <c r="Q196" s="33">
        <f t="shared" si="24"/>
        <v>520.29483340105799</v>
      </c>
      <c r="R196" s="43">
        <f t="shared" si="25"/>
        <v>3951.2321743070861</v>
      </c>
      <c r="T196" s="43">
        <v>3959.4560565516063</v>
      </c>
      <c r="U196" s="2">
        <f t="shared" si="26"/>
        <v>-8.2238822445201549</v>
      </c>
      <c r="V196" s="52">
        <v>-6.7487157207074233</v>
      </c>
      <c r="W196" s="52">
        <f t="shared" si="27"/>
        <v>-1.4751665238127316</v>
      </c>
    </row>
    <row r="197" spans="2:23" x14ac:dyDescent="0.35">
      <c r="B197">
        <v>605</v>
      </c>
      <c r="C197" s="7">
        <v>8</v>
      </c>
      <c r="D197" s="12" t="s">
        <v>144</v>
      </c>
      <c r="E197" s="40">
        <v>11.644019787426455</v>
      </c>
      <c r="F197" s="40">
        <f>INDEX('2020 Summary'!H$5:H$254,MATCH(B197,'2020 Summary'!B$5:B$254,0))</f>
        <v>11.644019787426455</v>
      </c>
      <c r="G197" s="40">
        <f t="shared" si="20"/>
        <v>0</v>
      </c>
      <c r="H197" s="2">
        <v>9297.0300000000007</v>
      </c>
      <c r="I197" s="2">
        <f>INDEX('2020 Summary'!E$5:E$254,MATCH(B197,'2020 Summary'!B$5:B$254,0))</f>
        <v>9297.0300000000007</v>
      </c>
      <c r="J197" s="2">
        <f t="shared" si="21"/>
        <v>0</v>
      </c>
      <c r="K197" s="2">
        <v>0</v>
      </c>
      <c r="L197" s="2">
        <f>INDEX('2020 Summary'!F$5:F$254,MATCH(B197,'2020 Summary'!B$5:B$254,0))</f>
        <v>0</v>
      </c>
      <c r="M197" s="2">
        <f t="shared" si="22"/>
        <v>0</v>
      </c>
      <c r="N197" s="2">
        <f t="shared" si="19"/>
        <v>9297.0300000000007</v>
      </c>
      <c r="O197" s="34">
        <f>INDEX('2020 Summary'!G$5:G$254,MATCH(B197,'2020 Summary'!B$5:B$254,0))</f>
        <v>9297.0300000000007</v>
      </c>
      <c r="P197" s="2">
        <f t="shared" si="23"/>
        <v>0</v>
      </c>
      <c r="Q197" s="33">
        <f t="shared" si="24"/>
        <v>798.43818283778592</v>
      </c>
      <c r="R197" s="43">
        <f t="shared" si="25"/>
        <v>4473.8483497724646</v>
      </c>
      <c r="T197" s="43">
        <v>4483.1599772307582</v>
      </c>
      <c r="U197" s="2">
        <f t="shared" si="26"/>
        <v>-9.3116274582935148</v>
      </c>
      <c r="V197" s="52">
        <v>-7.6413456254231278</v>
      </c>
      <c r="W197" s="52">
        <f t="shared" si="27"/>
        <v>-1.670281832870387</v>
      </c>
    </row>
    <row r="198" spans="2:23" x14ac:dyDescent="0.35">
      <c r="B198">
        <v>607</v>
      </c>
      <c r="C198" s="7">
        <v>8</v>
      </c>
      <c r="D198" s="12" t="s">
        <v>145</v>
      </c>
      <c r="E198" s="40">
        <v>17.473660100397499</v>
      </c>
      <c r="F198" s="40">
        <f>INDEX('2020 Summary'!H$5:H$254,MATCH(B198,'2020 Summary'!B$5:B$254,0))</f>
        <v>17.473660100397499</v>
      </c>
      <c r="G198" s="40">
        <f t="shared" si="20"/>
        <v>0</v>
      </c>
      <c r="H198" s="2">
        <v>13913.45</v>
      </c>
      <c r="I198" s="2">
        <f>INDEX('2020 Summary'!E$5:E$254,MATCH(B198,'2020 Summary'!B$5:B$254,0))</f>
        <v>13913.45</v>
      </c>
      <c r="J198" s="2">
        <f t="shared" si="21"/>
        <v>0</v>
      </c>
      <c r="K198" s="2">
        <v>0</v>
      </c>
      <c r="L198" s="2">
        <f>INDEX('2020 Summary'!F$5:F$254,MATCH(B198,'2020 Summary'!B$5:B$254,0))</f>
        <v>0</v>
      </c>
      <c r="M198" s="2">
        <f t="shared" si="22"/>
        <v>0</v>
      </c>
      <c r="N198" s="2">
        <f t="shared" si="19"/>
        <v>13913.45</v>
      </c>
      <c r="O198" s="34">
        <f>INDEX('2020 Summary'!G$5:G$254,MATCH(B198,'2020 Summary'!B$5:B$254,0))</f>
        <v>13913.45</v>
      </c>
      <c r="P198" s="2">
        <f t="shared" si="23"/>
        <v>0</v>
      </c>
      <c r="Q198" s="33">
        <f t="shared" si="24"/>
        <v>796.25275529329372</v>
      </c>
      <c r="R198" s="43">
        <f t="shared" si="25"/>
        <v>6695.3280049802679</v>
      </c>
      <c r="T198" s="43">
        <v>6709.2633007746872</v>
      </c>
      <c r="U198" s="2">
        <f t="shared" si="26"/>
        <v>-13.935295794419289</v>
      </c>
      <c r="V198" s="52">
        <v>-11.43563915487357</v>
      </c>
      <c r="W198" s="52">
        <f t="shared" si="27"/>
        <v>-2.4996566395457194</v>
      </c>
    </row>
    <row r="199" spans="2:23" x14ac:dyDescent="0.35">
      <c r="B199">
        <v>610</v>
      </c>
      <c r="C199" s="7">
        <v>8</v>
      </c>
      <c r="D199" s="12" t="s">
        <v>286</v>
      </c>
      <c r="E199" s="40">
        <v>75.19636883839371</v>
      </c>
      <c r="F199" s="40">
        <f>INDEX('2020 Summary'!H$5:H$254,MATCH(B199,'2020 Summary'!B$5:B$254,0))</f>
        <v>75.19636883839371</v>
      </c>
      <c r="G199" s="40">
        <f t="shared" si="20"/>
        <v>0</v>
      </c>
      <c r="H199" s="2">
        <v>39795.599999999999</v>
      </c>
      <c r="I199" s="2">
        <f>INDEX('2020 Summary'!E$5:E$254,MATCH(B199,'2020 Summary'!B$5:B$254,0))</f>
        <v>39795.599999999999</v>
      </c>
      <c r="J199" s="2">
        <f t="shared" si="21"/>
        <v>0</v>
      </c>
      <c r="K199" s="2">
        <v>0</v>
      </c>
      <c r="L199" s="2">
        <f>INDEX('2020 Summary'!F$5:F$254,MATCH(B199,'2020 Summary'!B$5:B$254,0))</f>
        <v>0</v>
      </c>
      <c r="M199" s="2">
        <f t="shared" si="22"/>
        <v>0</v>
      </c>
      <c r="N199" s="2">
        <f t="shared" si="19"/>
        <v>39795.599999999999</v>
      </c>
      <c r="O199" s="34">
        <f>INDEX('2020 Summary'!G$5:G$254,MATCH(B199,'2020 Summary'!B$5:B$254,0))</f>
        <v>39795.599999999999</v>
      </c>
      <c r="P199" s="2">
        <f t="shared" si="23"/>
        <v>0</v>
      </c>
      <c r="Q199" s="33">
        <f t="shared" si="24"/>
        <v>529.22236292454045</v>
      </c>
      <c r="R199" s="43">
        <f t="shared" si="25"/>
        <v>19150.145733444453</v>
      </c>
      <c r="T199" s="43">
        <v>19190.003817335681</v>
      </c>
      <c r="U199" s="2">
        <f t="shared" si="26"/>
        <v>-39.858083891227579</v>
      </c>
      <c r="V199" s="52">
        <v>-32.708503034955356</v>
      </c>
      <c r="W199" s="52">
        <f t="shared" si="27"/>
        <v>-7.1495808562722232</v>
      </c>
    </row>
    <row r="200" spans="2:23" x14ac:dyDescent="0.35">
      <c r="B200">
        <v>611</v>
      </c>
      <c r="C200" s="7">
        <v>8</v>
      </c>
      <c r="D200" s="12" t="s">
        <v>146</v>
      </c>
      <c r="E200" s="40">
        <v>13.408990768247023</v>
      </c>
      <c r="F200" s="40">
        <f>INDEX('2020 Summary'!H$5:H$254,MATCH(B200,'2020 Summary'!B$5:B$254,0))</f>
        <v>13.408990768247023</v>
      </c>
      <c r="G200" s="40">
        <f t="shared" si="20"/>
        <v>0</v>
      </c>
      <c r="H200" s="2">
        <v>23816.77</v>
      </c>
      <c r="I200" s="2">
        <f>INDEX('2020 Summary'!E$5:E$254,MATCH(B200,'2020 Summary'!B$5:B$254,0))</f>
        <v>23816.77</v>
      </c>
      <c r="J200" s="2">
        <f t="shared" si="21"/>
        <v>0</v>
      </c>
      <c r="K200" s="2">
        <v>0</v>
      </c>
      <c r="L200" s="2">
        <f>INDEX('2020 Summary'!F$5:F$254,MATCH(B200,'2020 Summary'!B$5:B$254,0))</f>
        <v>0</v>
      </c>
      <c r="M200" s="2">
        <f t="shared" si="22"/>
        <v>0</v>
      </c>
      <c r="N200" s="2">
        <f t="shared" si="19"/>
        <v>23816.77</v>
      </c>
      <c r="O200" s="34">
        <f>INDEX('2020 Summary'!G$5:G$254,MATCH(B200,'2020 Summary'!B$5:B$254,0))</f>
        <v>23816.77</v>
      </c>
      <c r="P200" s="2">
        <f t="shared" si="23"/>
        <v>0</v>
      </c>
      <c r="Q200" s="33">
        <f t="shared" si="24"/>
        <v>1776.1791630432751</v>
      </c>
      <c r="R200" s="43">
        <f t="shared" si="25"/>
        <v>11460.930766213549</v>
      </c>
      <c r="T200" s="43">
        <v>11484.784931414677</v>
      </c>
      <c r="U200" s="2">
        <f t="shared" si="26"/>
        <v>-23.854165201128126</v>
      </c>
      <c r="V200" s="52">
        <v>-19.575302139628548</v>
      </c>
      <c r="W200" s="52">
        <f t="shared" si="27"/>
        <v>-4.2788630614995782</v>
      </c>
    </row>
    <row r="201" spans="2:23" x14ac:dyDescent="0.35">
      <c r="B201">
        <v>616</v>
      </c>
      <c r="C201" s="7">
        <v>8</v>
      </c>
      <c r="D201" s="12" t="s">
        <v>147</v>
      </c>
      <c r="E201" s="40">
        <v>180.31</v>
      </c>
      <c r="F201" s="40">
        <f>INDEX('2020 Summary'!H$5:H$254,MATCH(B201,'2020 Summary'!B$5:B$254,0))</f>
        <v>180.31</v>
      </c>
      <c r="G201" s="40">
        <f t="shared" si="20"/>
        <v>0</v>
      </c>
      <c r="H201" s="2">
        <v>223457.03</v>
      </c>
      <c r="I201" s="2">
        <f>INDEX('2020 Summary'!E$5:E$254,MATCH(B201,'2020 Summary'!B$5:B$254,0))</f>
        <v>223457.03</v>
      </c>
      <c r="J201" s="2">
        <f t="shared" si="21"/>
        <v>0</v>
      </c>
      <c r="K201" s="2">
        <v>0</v>
      </c>
      <c r="L201" s="2">
        <f>INDEX('2020 Summary'!F$5:F$254,MATCH(B201,'2020 Summary'!B$5:B$254,0))</f>
        <v>0</v>
      </c>
      <c r="M201" s="2">
        <f t="shared" si="22"/>
        <v>0</v>
      </c>
      <c r="N201" s="2">
        <f t="shared" si="19"/>
        <v>223457.03</v>
      </c>
      <c r="O201" s="34">
        <f>INDEX('2020 Summary'!G$5:G$254,MATCH(B201,'2020 Summary'!B$5:B$254,0))</f>
        <v>223457.03</v>
      </c>
      <c r="P201" s="2">
        <f t="shared" si="23"/>
        <v>0</v>
      </c>
      <c r="Q201" s="33">
        <f t="shared" si="24"/>
        <v>1239.2936054572681</v>
      </c>
      <c r="R201" s="43">
        <f t="shared" si="25"/>
        <v>107530.34731635329</v>
      </c>
      <c r="T201" s="43">
        <v>107754.15520083864</v>
      </c>
      <c r="U201" s="2">
        <f t="shared" si="26"/>
        <v>-223.8078844853444</v>
      </c>
      <c r="V201" s="52">
        <v>-183.66213711911405</v>
      </c>
      <c r="W201" s="52">
        <f t="shared" si="27"/>
        <v>-40.145747366230353</v>
      </c>
    </row>
    <row r="202" spans="2:23" x14ac:dyDescent="0.35">
      <c r="B202">
        <v>637</v>
      </c>
      <c r="C202" s="7">
        <v>8</v>
      </c>
      <c r="D202" s="12" t="s">
        <v>148</v>
      </c>
      <c r="E202" s="40">
        <v>15.33</v>
      </c>
      <c r="F202" s="40">
        <f>INDEX('2020 Summary'!H$5:H$254,MATCH(B202,'2020 Summary'!B$5:B$254,0))</f>
        <v>15.33</v>
      </c>
      <c r="G202" s="40">
        <f t="shared" si="20"/>
        <v>0</v>
      </c>
      <c r="H202" s="2">
        <v>24131.66</v>
      </c>
      <c r="I202" s="2">
        <f>INDEX('2020 Summary'!E$5:E$254,MATCH(B202,'2020 Summary'!B$5:B$254,0))</f>
        <v>24131.66</v>
      </c>
      <c r="J202" s="2">
        <f t="shared" si="21"/>
        <v>0</v>
      </c>
      <c r="K202" s="2">
        <v>0</v>
      </c>
      <c r="L202" s="2">
        <f>INDEX('2020 Summary'!F$5:F$254,MATCH(B202,'2020 Summary'!B$5:B$254,0))</f>
        <v>0</v>
      </c>
      <c r="M202" s="2">
        <f t="shared" si="22"/>
        <v>0</v>
      </c>
      <c r="N202" s="2">
        <f t="shared" si="19"/>
        <v>24131.66</v>
      </c>
      <c r="O202" s="34">
        <f>INDEX('2020 Summary'!G$5:G$254,MATCH(B202,'2020 Summary'!B$5:B$254,0))</f>
        <v>24131.66</v>
      </c>
      <c r="P202" s="2">
        <f t="shared" si="23"/>
        <v>0</v>
      </c>
      <c r="Q202" s="33">
        <f t="shared" si="24"/>
        <v>1574.1461187214611</v>
      </c>
      <c r="R202" s="43">
        <f t="shared" si="25"/>
        <v>11612.459814399888</v>
      </c>
      <c r="T202" s="43">
        <v>11636.629364016293</v>
      </c>
      <c r="U202" s="2">
        <f t="shared" si="26"/>
        <v>-24.169549616404765</v>
      </c>
      <c r="V202" s="52">
        <v>-19.834114182183839</v>
      </c>
      <c r="W202" s="52">
        <f t="shared" si="27"/>
        <v>-4.3354354342209263</v>
      </c>
    </row>
    <row r="203" spans="2:23" x14ac:dyDescent="0.35">
      <c r="B203">
        <v>638</v>
      </c>
      <c r="C203" s="7">
        <v>8</v>
      </c>
      <c r="D203" s="12" t="s">
        <v>149</v>
      </c>
      <c r="E203" s="40">
        <v>11.437998467465437</v>
      </c>
      <c r="F203" s="40">
        <f>INDEX('2020 Summary'!H$5:H$254,MATCH(B203,'2020 Summary'!B$5:B$254,0))</f>
        <v>11.437998467465437</v>
      </c>
      <c r="G203" s="40">
        <f t="shared" si="20"/>
        <v>0</v>
      </c>
      <c r="H203" s="2">
        <v>17396.490000000002</v>
      </c>
      <c r="I203" s="2">
        <f>INDEX('2020 Summary'!E$5:E$254,MATCH(B203,'2020 Summary'!B$5:B$254,0))</f>
        <v>17396.490000000002</v>
      </c>
      <c r="J203" s="2">
        <f t="shared" si="21"/>
        <v>0</v>
      </c>
      <c r="K203" s="2">
        <v>0</v>
      </c>
      <c r="L203" s="2">
        <f>INDEX('2020 Summary'!F$5:F$254,MATCH(B203,'2020 Summary'!B$5:B$254,0))</f>
        <v>0</v>
      </c>
      <c r="M203" s="2">
        <f t="shared" si="22"/>
        <v>0</v>
      </c>
      <c r="N203" s="2">
        <f t="shared" si="19"/>
        <v>17396.490000000002</v>
      </c>
      <c r="O203" s="34">
        <f>INDEX('2020 Summary'!G$5:G$254,MATCH(B203,'2020 Summary'!B$5:B$254,0))</f>
        <v>17396.490000000002</v>
      </c>
      <c r="P203" s="2">
        <f t="shared" si="23"/>
        <v>0</v>
      </c>
      <c r="Q203" s="33">
        <f t="shared" si="24"/>
        <v>1520.9383048514183</v>
      </c>
      <c r="R203" s="43">
        <f t="shared" si="25"/>
        <v>8371.4108783485899</v>
      </c>
      <c r="T203" s="43">
        <v>8388.8346829358525</v>
      </c>
      <c r="U203" s="2">
        <f t="shared" si="26"/>
        <v>-17.423804587262566</v>
      </c>
      <c r="V203" s="52">
        <v>-14.298393439539723</v>
      </c>
      <c r="W203" s="52">
        <f t="shared" si="27"/>
        <v>-3.1254111477228435</v>
      </c>
    </row>
    <row r="204" spans="2:23" x14ac:dyDescent="0.35">
      <c r="B204">
        <v>645</v>
      </c>
      <c r="C204" s="7">
        <v>8</v>
      </c>
      <c r="D204" s="12" t="s">
        <v>287</v>
      </c>
      <c r="E204" s="40">
        <v>9.713523715199134</v>
      </c>
      <c r="F204" s="40">
        <f>INDEX('2020 Summary'!H$5:H$254,MATCH(B204,'2020 Summary'!B$5:B$254,0))</f>
        <v>9.713523715199134</v>
      </c>
      <c r="G204" s="40">
        <f t="shared" si="20"/>
        <v>0</v>
      </c>
      <c r="H204" s="2">
        <v>8931.35</v>
      </c>
      <c r="I204" s="2">
        <f>INDEX('2020 Summary'!E$5:E$254,MATCH(B204,'2020 Summary'!B$5:B$254,0))</f>
        <v>8931.35</v>
      </c>
      <c r="J204" s="2">
        <f t="shared" si="21"/>
        <v>0</v>
      </c>
      <c r="K204" s="2">
        <v>0</v>
      </c>
      <c r="L204" s="2">
        <f>INDEX('2020 Summary'!F$5:F$254,MATCH(B204,'2020 Summary'!B$5:B$254,0))</f>
        <v>0</v>
      </c>
      <c r="M204" s="2">
        <f t="shared" si="22"/>
        <v>0</v>
      </c>
      <c r="N204" s="2">
        <f t="shared" si="19"/>
        <v>8931.35</v>
      </c>
      <c r="O204" s="34">
        <f>INDEX('2020 Summary'!G$5:G$254,MATCH(B204,'2020 Summary'!B$5:B$254,0))</f>
        <v>8931.35</v>
      </c>
      <c r="P204" s="2">
        <f t="shared" si="23"/>
        <v>0</v>
      </c>
      <c r="Q204" s="33">
        <f t="shared" si="24"/>
        <v>919.4758011477096</v>
      </c>
      <c r="R204" s="43">
        <f t="shared" si="25"/>
        <v>4297.8785116042764</v>
      </c>
      <c r="T204" s="43">
        <v>4306.8238849008694</v>
      </c>
      <c r="U204" s="2">
        <f t="shared" si="26"/>
        <v>-8.9453732965930612</v>
      </c>
      <c r="V204" s="52">
        <v>-7.3407886445047552</v>
      </c>
      <c r="W204" s="52">
        <f t="shared" si="27"/>
        <v>-1.604584652088306</v>
      </c>
    </row>
    <row r="205" spans="2:23" x14ac:dyDescent="0.35">
      <c r="B205">
        <v>709</v>
      </c>
      <c r="C205" s="7">
        <v>8</v>
      </c>
      <c r="D205" s="12" t="s">
        <v>326</v>
      </c>
      <c r="E205" s="40">
        <v>70.12997764079941</v>
      </c>
      <c r="F205" s="40">
        <f>INDEX('2020 Summary'!H$5:H$254,MATCH(B205,'2020 Summary'!B$5:B$254,0))</f>
        <v>70.12997764079941</v>
      </c>
      <c r="G205" s="40">
        <f t="shared" si="20"/>
        <v>0</v>
      </c>
      <c r="H205" s="2">
        <v>54476.53</v>
      </c>
      <c r="I205" s="2">
        <f>INDEX('2020 Summary'!E$5:E$254,MATCH(B205,'2020 Summary'!B$5:B$254,0))</f>
        <v>54476.53</v>
      </c>
      <c r="J205" s="2">
        <f t="shared" si="21"/>
        <v>0</v>
      </c>
      <c r="K205" s="2">
        <v>0</v>
      </c>
      <c r="L205" s="2">
        <f>INDEX('2020 Summary'!F$5:F$254,MATCH(B205,'2020 Summary'!B$5:B$254,0))</f>
        <v>0</v>
      </c>
      <c r="M205" s="2">
        <f t="shared" si="22"/>
        <v>0</v>
      </c>
      <c r="N205" s="2">
        <f t="shared" si="19"/>
        <v>54476.53</v>
      </c>
      <c r="O205" s="34">
        <f>INDEX('2020 Summary'!G$5:G$254,MATCH(B205,'2020 Summary'!B$5:B$254,0))</f>
        <v>54476.53</v>
      </c>
      <c r="P205" s="2">
        <f t="shared" si="23"/>
        <v>0</v>
      </c>
      <c r="Q205" s="33">
        <f t="shared" si="24"/>
        <v>776.7937739695966</v>
      </c>
      <c r="R205" s="43">
        <f t="shared" si="25"/>
        <v>26214.794815315228</v>
      </c>
      <c r="T205" s="43">
        <v>26269.356880037034</v>
      </c>
      <c r="U205" s="2">
        <f t="shared" si="26"/>
        <v>-54.562064721805655</v>
      </c>
      <c r="V205" s="52">
        <v>-44.774943632935901</v>
      </c>
      <c r="W205" s="52">
        <f t="shared" si="27"/>
        <v>-9.7871210888697533</v>
      </c>
    </row>
    <row r="206" spans="2:23" x14ac:dyDescent="0.35">
      <c r="B206">
        <v>714</v>
      </c>
      <c r="C206" s="7">
        <v>8</v>
      </c>
      <c r="D206" s="12" t="s">
        <v>151</v>
      </c>
      <c r="E206" s="40">
        <v>52.871224779011598</v>
      </c>
      <c r="F206" s="40">
        <f>INDEX('2020 Summary'!H$5:H$254,MATCH(B206,'2020 Summary'!B$5:B$254,0))</f>
        <v>52.871224779011598</v>
      </c>
      <c r="G206" s="40">
        <f t="shared" si="20"/>
        <v>0</v>
      </c>
      <c r="H206" s="2">
        <v>111327.15</v>
      </c>
      <c r="I206" s="2">
        <f>INDEX('2020 Summary'!E$5:E$254,MATCH(B206,'2020 Summary'!B$5:B$254,0))</f>
        <v>95612.79</v>
      </c>
      <c r="J206" s="2">
        <f t="shared" si="21"/>
        <v>-15714.36</v>
      </c>
      <c r="K206" s="2">
        <v>0</v>
      </c>
      <c r="L206" s="2">
        <f>INDEX('2020 Summary'!F$5:F$254,MATCH(B206,'2020 Summary'!B$5:B$254,0))</f>
        <v>0</v>
      </c>
      <c r="M206" s="2">
        <f t="shared" si="22"/>
        <v>0</v>
      </c>
      <c r="N206" s="2">
        <f t="shared" si="19"/>
        <v>111327.15</v>
      </c>
      <c r="O206" s="34">
        <f>INDEX('2020 Summary'!G$5:G$254,MATCH(B206,'2020 Summary'!B$5:B$254,0))</f>
        <v>95612.79</v>
      </c>
      <c r="P206" s="2">
        <f t="shared" si="23"/>
        <v>-15714.36</v>
      </c>
      <c r="Q206" s="33">
        <f t="shared" si="24"/>
        <v>1808.4088348555831</v>
      </c>
      <c r="R206" s="43">
        <f t="shared" si="25"/>
        <v>46010.083086603052</v>
      </c>
      <c r="T206" s="43">
        <v>53683.533694003905</v>
      </c>
      <c r="U206" s="2">
        <f t="shared" si="26"/>
        <v>-7673.4506074008532</v>
      </c>
      <c r="V206" s="52">
        <v>-91.501181629326311</v>
      </c>
      <c r="W206" s="52">
        <f t="shared" si="27"/>
        <v>-7581.9494257715269</v>
      </c>
    </row>
    <row r="207" spans="2:23" x14ac:dyDescent="0.35">
      <c r="B207" s="8">
        <v>749</v>
      </c>
      <c r="C207" s="7">
        <v>8</v>
      </c>
      <c r="D207" s="12" t="s">
        <v>152</v>
      </c>
      <c r="E207" s="40">
        <v>38.992962784915356</v>
      </c>
      <c r="F207" s="40">
        <f>INDEX('2020 Summary'!H$5:H$254,MATCH(B207,'2020 Summary'!B$5:B$254,0))</f>
        <v>38.992962784915356</v>
      </c>
      <c r="G207" s="40">
        <f t="shared" si="20"/>
        <v>0</v>
      </c>
      <c r="H207" s="2">
        <v>13262.23</v>
      </c>
      <c r="I207" s="2">
        <f>INDEX('2020 Summary'!E$5:E$254,MATCH(B207,'2020 Summary'!B$5:B$254,0))</f>
        <v>13262.23</v>
      </c>
      <c r="J207" s="2">
        <f t="shared" si="21"/>
        <v>0</v>
      </c>
      <c r="K207" s="2">
        <v>0</v>
      </c>
      <c r="L207" s="2">
        <f>INDEX('2020 Summary'!F$5:F$254,MATCH(B207,'2020 Summary'!B$5:B$254,0))</f>
        <v>0</v>
      </c>
      <c r="M207" s="2">
        <f t="shared" si="22"/>
        <v>0</v>
      </c>
      <c r="N207" s="2">
        <f t="shared" si="19"/>
        <v>13262.23</v>
      </c>
      <c r="O207" s="34">
        <f>INDEX('2020 Summary'!G$5:G$254,MATCH(B207,'2020 Summary'!B$5:B$254,0))</f>
        <v>13262.23</v>
      </c>
      <c r="P207" s="2">
        <f t="shared" si="23"/>
        <v>0</v>
      </c>
      <c r="Q207" s="33">
        <f t="shared" si="24"/>
        <v>340.11855095890706</v>
      </c>
      <c r="R207" s="43">
        <f t="shared" si="25"/>
        <v>6381.9527096075708</v>
      </c>
      <c r="T207" s="43">
        <v>6395.2357629080543</v>
      </c>
      <c r="U207" s="2">
        <f t="shared" si="26"/>
        <v>-13.283053300483516</v>
      </c>
      <c r="V207" s="52">
        <v>-10.900393264714694</v>
      </c>
      <c r="W207" s="52">
        <f t="shared" si="27"/>
        <v>-2.3826600357688221</v>
      </c>
    </row>
    <row r="208" spans="2:23" x14ac:dyDescent="0.35">
      <c r="B208">
        <v>764</v>
      </c>
      <c r="C208" s="7">
        <v>8</v>
      </c>
      <c r="D208" s="12" t="s">
        <v>288</v>
      </c>
      <c r="E208" s="40">
        <v>10.911499538676168</v>
      </c>
      <c r="F208" s="40">
        <f>INDEX('2020 Summary'!H$5:H$254,MATCH(B208,'2020 Summary'!B$5:B$254,0))</f>
        <v>10.911499538676168</v>
      </c>
      <c r="G208" s="40">
        <f t="shared" si="20"/>
        <v>0</v>
      </c>
      <c r="H208" s="2">
        <v>10062.030000000001</v>
      </c>
      <c r="I208" s="2">
        <f>INDEX('2020 Summary'!E$5:E$254,MATCH(B208,'2020 Summary'!B$5:B$254,0))</f>
        <v>10062.030000000001</v>
      </c>
      <c r="J208" s="2">
        <f t="shared" si="21"/>
        <v>0</v>
      </c>
      <c r="K208" s="2">
        <v>0</v>
      </c>
      <c r="L208" s="2">
        <f>INDEX('2020 Summary'!F$5:F$254,MATCH(B208,'2020 Summary'!B$5:B$254,0))</f>
        <v>0</v>
      </c>
      <c r="M208" s="2">
        <f t="shared" si="22"/>
        <v>0</v>
      </c>
      <c r="N208" s="2">
        <f t="shared" si="19"/>
        <v>10062.030000000001</v>
      </c>
      <c r="O208" s="34">
        <f>INDEX('2020 Summary'!G$5:G$254,MATCH(B208,'2020 Summary'!B$5:B$254,0))</f>
        <v>10062.030000000001</v>
      </c>
      <c r="P208" s="2">
        <f t="shared" si="23"/>
        <v>0</v>
      </c>
      <c r="Q208" s="33">
        <f t="shared" si="24"/>
        <v>922.14914772573707</v>
      </c>
      <c r="R208" s="43">
        <f t="shared" si="25"/>
        <v>4841.9760193159573</v>
      </c>
      <c r="T208" s="43">
        <v>4852.053847916507</v>
      </c>
      <c r="U208" s="2">
        <f t="shared" si="26"/>
        <v>-10.077828600549765</v>
      </c>
      <c r="V208" s="52">
        <v>-8.2701087254072263</v>
      </c>
      <c r="W208" s="52">
        <f t="shared" si="27"/>
        <v>-1.8077198751425385</v>
      </c>
    </row>
    <row r="209" spans="2:23" x14ac:dyDescent="0.35">
      <c r="B209">
        <v>775</v>
      </c>
      <c r="C209" s="7">
        <v>8</v>
      </c>
      <c r="D209" s="12" t="s">
        <v>153</v>
      </c>
      <c r="E209" s="40">
        <v>171.21134730686421</v>
      </c>
      <c r="F209" s="40">
        <f>INDEX('2020 Summary'!H$5:H$254,MATCH(B209,'2020 Summary'!B$5:B$254,0))</f>
        <v>171.21134730686421</v>
      </c>
      <c r="G209" s="40">
        <f t="shared" si="20"/>
        <v>0</v>
      </c>
      <c r="H209" s="2">
        <v>134821.5</v>
      </c>
      <c r="I209" s="2">
        <f>INDEX('2020 Summary'!E$5:E$254,MATCH(B209,'2020 Summary'!B$5:B$254,0))</f>
        <v>134821.5</v>
      </c>
      <c r="J209" s="2">
        <f t="shared" si="21"/>
        <v>0</v>
      </c>
      <c r="K209" s="2">
        <v>0</v>
      </c>
      <c r="L209" s="2">
        <f>INDEX('2020 Summary'!F$5:F$254,MATCH(B209,'2020 Summary'!B$5:B$254,0))</f>
        <v>0</v>
      </c>
      <c r="M209" s="2">
        <f t="shared" si="22"/>
        <v>0</v>
      </c>
      <c r="N209" s="2">
        <f t="shared" si="19"/>
        <v>134821.5</v>
      </c>
      <c r="O209" s="34">
        <f>INDEX('2020 Summary'!G$5:G$254,MATCH(B209,'2020 Summary'!B$5:B$254,0))</f>
        <v>134821.5</v>
      </c>
      <c r="P209" s="2">
        <f t="shared" si="23"/>
        <v>0</v>
      </c>
      <c r="Q209" s="33">
        <f t="shared" si="24"/>
        <v>787.45656827498567</v>
      </c>
      <c r="R209" s="43">
        <f t="shared" si="25"/>
        <v>64877.809933801262</v>
      </c>
      <c r="T209" s="43">
        <v>65012.843119815319</v>
      </c>
      <c r="U209" s="2">
        <f t="shared" si="26"/>
        <v>-135.03318601405772</v>
      </c>
      <c r="V209" s="52">
        <v>-110.81148272490827</v>
      </c>
      <c r="W209" s="52">
        <f t="shared" si="27"/>
        <v>-24.221703289149445</v>
      </c>
    </row>
    <row r="210" spans="2:23" x14ac:dyDescent="0.35">
      <c r="B210">
        <v>790</v>
      </c>
      <c r="C210" s="7">
        <v>8</v>
      </c>
      <c r="D210" s="12" t="s">
        <v>154</v>
      </c>
      <c r="E210" s="40">
        <v>11.850041107387474</v>
      </c>
      <c r="F210" s="40">
        <f>INDEX('2020 Summary'!H$5:H$254,MATCH(B210,'2020 Summary'!B$5:B$254,0))</f>
        <v>11.850041107387474</v>
      </c>
      <c r="G210" s="40">
        <f t="shared" si="20"/>
        <v>0</v>
      </c>
      <c r="H210" s="2">
        <v>9232.44</v>
      </c>
      <c r="I210" s="2">
        <f>INDEX('2020 Summary'!E$5:E$254,MATCH(B210,'2020 Summary'!B$5:B$254,0))</f>
        <v>9232.44</v>
      </c>
      <c r="J210" s="2">
        <f t="shared" si="21"/>
        <v>0</v>
      </c>
      <c r="K210" s="2">
        <v>0</v>
      </c>
      <c r="L210" s="2">
        <f>INDEX('2020 Summary'!F$5:F$254,MATCH(B210,'2020 Summary'!B$5:B$254,0))</f>
        <v>0</v>
      </c>
      <c r="M210" s="2">
        <f t="shared" si="22"/>
        <v>0</v>
      </c>
      <c r="N210" s="2">
        <f t="shared" si="19"/>
        <v>9232.44</v>
      </c>
      <c r="O210" s="34">
        <f>INDEX('2020 Summary'!G$5:G$254,MATCH(B210,'2020 Summary'!B$5:B$254,0))</f>
        <v>9232.44</v>
      </c>
      <c r="P210" s="2">
        <f t="shared" si="23"/>
        <v>0</v>
      </c>
      <c r="Q210" s="33">
        <f t="shared" si="24"/>
        <v>779.10615805749183</v>
      </c>
      <c r="R210" s="43">
        <f t="shared" si="25"/>
        <v>4442.7668253596357</v>
      </c>
      <c r="T210" s="43">
        <v>4452.0137614038395</v>
      </c>
      <c r="U210" s="2">
        <f t="shared" si="26"/>
        <v>-9.2469360442037214</v>
      </c>
      <c r="V210" s="52">
        <v>-7.5882582938829728</v>
      </c>
      <c r="W210" s="52">
        <f t="shared" si="27"/>
        <v>-1.6586777503207486</v>
      </c>
    </row>
    <row r="211" spans="2:23" x14ac:dyDescent="0.35">
      <c r="B211">
        <v>795</v>
      </c>
      <c r="C211" s="7">
        <v>8</v>
      </c>
      <c r="D211" s="12" t="s">
        <v>155</v>
      </c>
      <c r="E211" s="40">
        <v>179.1317224964767</v>
      </c>
      <c r="F211" s="40">
        <f>INDEX('2020 Summary'!H$5:H$254,MATCH(B211,'2020 Summary'!B$5:B$254,0))</f>
        <v>179.1317224964767</v>
      </c>
      <c r="G211" s="40">
        <f t="shared" si="20"/>
        <v>0</v>
      </c>
      <c r="H211" s="2">
        <v>210861.53</v>
      </c>
      <c r="I211" s="2">
        <f>INDEX('2020 Summary'!E$5:E$254,MATCH(B211,'2020 Summary'!B$5:B$254,0))</f>
        <v>210861.53</v>
      </c>
      <c r="J211" s="2">
        <f t="shared" si="21"/>
        <v>0</v>
      </c>
      <c r="K211" s="2">
        <v>4554.55</v>
      </c>
      <c r="L211" s="2">
        <f>INDEX('2020 Summary'!F$5:F$254,MATCH(B211,'2020 Summary'!B$5:B$254,0))</f>
        <v>4554.55</v>
      </c>
      <c r="M211" s="2">
        <f t="shared" si="22"/>
        <v>0</v>
      </c>
      <c r="N211" s="2">
        <f t="shared" si="19"/>
        <v>206306.98</v>
      </c>
      <c r="O211" s="34">
        <f>INDEX('2020 Summary'!G$5:G$254,MATCH(B211,'2020 Summary'!B$5:B$254,0))</f>
        <v>206306.98</v>
      </c>
      <c r="P211" s="2">
        <f t="shared" si="23"/>
        <v>0</v>
      </c>
      <c r="Q211" s="33">
        <f t="shared" si="24"/>
        <v>1151.7054440430438</v>
      </c>
      <c r="R211" s="43">
        <f t="shared" si="25"/>
        <v>99277.526480988105</v>
      </c>
      <c r="T211" s="43">
        <v>99484.157387826694</v>
      </c>
      <c r="U211" s="2">
        <f t="shared" si="26"/>
        <v>-206.630906838589</v>
      </c>
      <c r="V211" s="52">
        <v>-169.56629580813751</v>
      </c>
      <c r="W211" s="52">
        <f t="shared" si="27"/>
        <v>-37.064611030451488</v>
      </c>
    </row>
    <row r="212" spans="2:23" x14ac:dyDescent="0.35">
      <c r="B212">
        <v>796</v>
      </c>
      <c r="C212" s="7">
        <v>8</v>
      </c>
      <c r="D212" s="12" t="s">
        <v>156</v>
      </c>
      <c r="E212" s="40">
        <v>35.5</v>
      </c>
      <c r="F212" s="40">
        <f>INDEX('2020 Summary'!H$5:H$254,MATCH(B212,'2020 Summary'!B$5:B$254,0))</f>
        <v>35.5</v>
      </c>
      <c r="G212" s="40">
        <f t="shared" si="20"/>
        <v>0</v>
      </c>
      <c r="H212" s="2">
        <v>25689.16</v>
      </c>
      <c r="I212" s="2">
        <f>INDEX('2020 Summary'!E$5:E$254,MATCH(B212,'2020 Summary'!B$5:B$254,0))</f>
        <v>25689.16</v>
      </c>
      <c r="J212" s="2">
        <f t="shared" si="21"/>
        <v>0</v>
      </c>
      <c r="K212" s="2">
        <v>0</v>
      </c>
      <c r="L212" s="2">
        <f>INDEX('2020 Summary'!F$5:F$254,MATCH(B212,'2020 Summary'!B$5:B$254,0))</f>
        <v>0</v>
      </c>
      <c r="M212" s="2">
        <f t="shared" si="22"/>
        <v>0</v>
      </c>
      <c r="N212" s="2">
        <f t="shared" ref="N212:N269" si="28">H212-K212</f>
        <v>25689.16</v>
      </c>
      <c r="O212" s="34">
        <f>INDEX('2020 Summary'!G$5:G$254,MATCH(B212,'2020 Summary'!B$5:B$254,0))</f>
        <v>25689.16</v>
      </c>
      <c r="P212" s="2">
        <f t="shared" si="23"/>
        <v>0</v>
      </c>
      <c r="Q212" s="33">
        <f t="shared" si="24"/>
        <v>723.6383098591549</v>
      </c>
      <c r="R212" s="43">
        <f t="shared" si="25"/>
        <v>12361.948501084842</v>
      </c>
      <c r="T212" s="43">
        <v>12387.677996164075</v>
      </c>
      <c r="U212" s="2">
        <f t="shared" si="26"/>
        <v>-25.729495079232947</v>
      </c>
      <c r="V212" s="52">
        <v>-21.114242977249887</v>
      </c>
      <c r="W212" s="52">
        <f t="shared" si="27"/>
        <v>-4.6152521019830601</v>
      </c>
    </row>
    <row r="213" spans="2:23" x14ac:dyDescent="0.35">
      <c r="B213">
        <v>797</v>
      </c>
      <c r="C213" s="7">
        <v>8</v>
      </c>
      <c r="D213" s="12" t="s">
        <v>289</v>
      </c>
      <c r="E213" s="40">
        <v>18.136463858283562</v>
      </c>
      <c r="F213" s="40">
        <f>INDEX('2020 Summary'!H$5:H$254,MATCH(B213,'2020 Summary'!B$5:B$254,0))</f>
        <v>18.136463858283562</v>
      </c>
      <c r="G213" s="40">
        <f t="shared" ref="G213:G269" si="29">F213-E213</f>
        <v>0</v>
      </c>
      <c r="H213" s="2">
        <v>43696.58</v>
      </c>
      <c r="I213" s="2">
        <f>INDEX('2020 Summary'!E$5:E$254,MATCH(B213,'2020 Summary'!B$5:B$254,0))</f>
        <v>43696.58</v>
      </c>
      <c r="J213" s="2">
        <f t="shared" ref="J213:J269" si="30">I213-H213</f>
        <v>0</v>
      </c>
      <c r="K213" s="2">
        <v>1315</v>
      </c>
      <c r="L213" s="2">
        <f>INDEX('2020 Summary'!F$5:F$254,MATCH(B213,'2020 Summary'!B$5:B$254,0))</f>
        <v>1315</v>
      </c>
      <c r="M213" s="2">
        <f t="shared" ref="M213:M269" si="31">L213-K213</f>
        <v>0</v>
      </c>
      <c r="N213" s="2">
        <f t="shared" si="28"/>
        <v>42381.58</v>
      </c>
      <c r="O213" s="34">
        <f>INDEX('2020 Summary'!G$5:G$254,MATCH(B213,'2020 Summary'!B$5:B$254,0))</f>
        <v>42381.58</v>
      </c>
      <c r="P213" s="2">
        <f t="shared" ref="P213:P269" si="32">O213-N213</f>
        <v>0</v>
      </c>
      <c r="Q213" s="33">
        <f t="shared" ref="Q213:Q269" si="33">IFERROR(O213/F213,"n.a.")</f>
        <v>2336.8160591372853</v>
      </c>
      <c r="R213" s="43">
        <f t="shared" ref="R213:R269" si="34">O213*(E$12/O$18)</f>
        <v>20394.551996040638</v>
      </c>
      <c r="T213" s="43">
        <v>20437.000120232326</v>
      </c>
      <c r="U213" s="2">
        <f t="shared" ref="U213:U269" si="35">R213-T213</f>
        <v>-42.448124191687384</v>
      </c>
      <c r="V213" s="52">
        <v>-34.833952448414493</v>
      </c>
      <c r="W213" s="52">
        <f t="shared" ref="W213:W269" si="36">U213-V213</f>
        <v>-7.614171743272891</v>
      </c>
    </row>
    <row r="214" spans="2:23" x14ac:dyDescent="0.35">
      <c r="B214">
        <v>801</v>
      </c>
      <c r="C214" s="7">
        <v>8</v>
      </c>
      <c r="D214" s="12" t="s">
        <v>157</v>
      </c>
      <c r="E214" s="40">
        <v>81.922589742232461</v>
      </c>
      <c r="F214" s="40">
        <f>INDEX('2020 Summary'!H$5:H$254,MATCH(B214,'2020 Summary'!B$5:B$254,0))</f>
        <v>81.922589742232461</v>
      </c>
      <c r="G214" s="40">
        <f t="shared" si="29"/>
        <v>0</v>
      </c>
      <c r="H214" s="2">
        <v>115450.44</v>
      </c>
      <c r="I214" s="2">
        <f>INDEX('2020 Summary'!E$5:E$254,MATCH(B214,'2020 Summary'!B$5:B$254,0))</f>
        <v>115450.44</v>
      </c>
      <c r="J214" s="2">
        <f t="shared" si="30"/>
        <v>0</v>
      </c>
      <c r="K214" s="2">
        <v>0</v>
      </c>
      <c r="L214" s="2">
        <f>INDEX('2020 Summary'!F$5:F$254,MATCH(B214,'2020 Summary'!B$5:B$254,0))</f>
        <v>0</v>
      </c>
      <c r="M214" s="2">
        <f t="shared" si="31"/>
        <v>0</v>
      </c>
      <c r="N214" s="2">
        <f t="shared" si="28"/>
        <v>115450.44</v>
      </c>
      <c r="O214" s="34">
        <f>INDEX('2020 Summary'!G$5:G$254,MATCH(B214,'2020 Summary'!B$5:B$254,0))</f>
        <v>115450.44</v>
      </c>
      <c r="P214" s="2">
        <f t="shared" si="32"/>
        <v>0</v>
      </c>
      <c r="Q214" s="33">
        <f t="shared" si="33"/>
        <v>1409.2625777976764</v>
      </c>
      <c r="R214" s="43">
        <f t="shared" si="34"/>
        <v>55556.211013033724</v>
      </c>
      <c r="T214" s="43">
        <v>55671.842724147493</v>
      </c>
      <c r="U214" s="2">
        <f t="shared" si="35"/>
        <v>-115.63171111376869</v>
      </c>
      <c r="V214" s="52">
        <v>-94.890165423486906</v>
      </c>
      <c r="W214" s="52">
        <f t="shared" si="36"/>
        <v>-20.741545690281782</v>
      </c>
    </row>
    <row r="215" spans="2:23" x14ac:dyDescent="0.35">
      <c r="B215">
        <v>809</v>
      </c>
      <c r="C215" s="7">
        <v>8</v>
      </c>
      <c r="D215" s="12" t="s">
        <v>158</v>
      </c>
      <c r="E215" s="40">
        <v>126.16898242797932</v>
      </c>
      <c r="F215" s="40">
        <f>INDEX('2020 Summary'!H$5:H$254,MATCH(B215,'2020 Summary'!B$5:B$254,0))</f>
        <v>126.16898242797932</v>
      </c>
      <c r="G215" s="40">
        <f t="shared" si="29"/>
        <v>0</v>
      </c>
      <c r="H215" s="2">
        <v>462882.94</v>
      </c>
      <c r="I215" s="2">
        <f>INDEX('2020 Summary'!E$5:E$254,MATCH(B215,'2020 Summary'!B$5:B$254,0))</f>
        <v>462882.94</v>
      </c>
      <c r="J215" s="2">
        <f t="shared" si="30"/>
        <v>0</v>
      </c>
      <c r="K215" s="2">
        <v>0</v>
      </c>
      <c r="L215" s="2">
        <f>INDEX('2020 Summary'!F$5:F$254,MATCH(B215,'2020 Summary'!B$5:B$254,0))</f>
        <v>0</v>
      </c>
      <c r="M215" s="2">
        <f t="shared" si="31"/>
        <v>0</v>
      </c>
      <c r="N215" s="2">
        <f t="shared" si="28"/>
        <v>462882.94</v>
      </c>
      <c r="O215" s="34">
        <f>INDEX('2020 Summary'!G$5:G$254,MATCH(B215,'2020 Summary'!B$5:B$254,0))</f>
        <v>462882.94</v>
      </c>
      <c r="P215" s="2">
        <f t="shared" si="32"/>
        <v>0</v>
      </c>
      <c r="Q215" s="33">
        <f t="shared" si="33"/>
        <v>3668.7538497366113</v>
      </c>
      <c r="R215" s="43">
        <f t="shared" si="34"/>
        <v>222745.12153417023</v>
      </c>
      <c r="T215" s="43">
        <v>223208.7312562083</v>
      </c>
      <c r="U215" s="2">
        <f t="shared" si="35"/>
        <v>-463.60972203806159</v>
      </c>
      <c r="V215" s="52">
        <v>-380.4492971036816</v>
      </c>
      <c r="W215" s="52">
        <f t="shared" si="36"/>
        <v>-83.160424934379989</v>
      </c>
    </row>
    <row r="216" spans="2:23" x14ac:dyDescent="0.35">
      <c r="B216">
        <v>810</v>
      </c>
      <c r="C216" s="7">
        <v>8</v>
      </c>
      <c r="D216" s="12" t="s">
        <v>159</v>
      </c>
      <c r="E216" s="40">
        <v>136.84</v>
      </c>
      <c r="F216" s="40">
        <f>INDEX('2020 Summary'!H$5:H$254,MATCH(B216,'2020 Summary'!B$5:B$254,0))</f>
        <v>136.84</v>
      </c>
      <c r="G216" s="40">
        <f t="shared" si="29"/>
        <v>0</v>
      </c>
      <c r="H216" s="2">
        <v>160902.45000000001</v>
      </c>
      <c r="I216" s="2">
        <f>INDEX('2020 Summary'!E$5:E$254,MATCH(B216,'2020 Summary'!B$5:B$254,0))</f>
        <v>160902.45000000001</v>
      </c>
      <c r="J216" s="2">
        <f t="shared" si="30"/>
        <v>0</v>
      </c>
      <c r="K216" s="2">
        <v>0</v>
      </c>
      <c r="L216" s="2">
        <f>INDEX('2020 Summary'!F$5:F$254,MATCH(B216,'2020 Summary'!B$5:B$254,0))</f>
        <v>0</v>
      </c>
      <c r="M216" s="2">
        <f t="shared" si="31"/>
        <v>0</v>
      </c>
      <c r="N216" s="2">
        <f t="shared" si="28"/>
        <v>160902.45000000001</v>
      </c>
      <c r="O216" s="34">
        <f>INDEX('2020 Summary'!G$5:G$254,MATCH(B216,'2020 Summary'!B$5:B$254,0))</f>
        <v>160902.45000000001</v>
      </c>
      <c r="P216" s="2">
        <f t="shared" si="32"/>
        <v>0</v>
      </c>
      <c r="Q216" s="33">
        <f t="shared" si="33"/>
        <v>1175.8436860567085</v>
      </c>
      <c r="R216" s="43">
        <f t="shared" si="34"/>
        <v>77428.292735082767</v>
      </c>
      <c r="T216" s="43">
        <v>77589.447821333612</v>
      </c>
      <c r="U216" s="2">
        <f t="shared" si="35"/>
        <v>-161.15508625084476</v>
      </c>
      <c r="V216" s="52">
        <v>-132.24774281973077</v>
      </c>
      <c r="W216" s="52">
        <f t="shared" si="36"/>
        <v>-28.907343431113986</v>
      </c>
    </row>
    <row r="217" spans="2:23" x14ac:dyDescent="0.35">
      <c r="B217">
        <v>812</v>
      </c>
      <c r="C217" s="7">
        <v>8</v>
      </c>
      <c r="D217" s="12" t="s">
        <v>160</v>
      </c>
      <c r="E217" s="40">
        <v>35.618797095482762</v>
      </c>
      <c r="F217" s="40">
        <f>INDEX('2020 Summary'!H$5:H$254,MATCH(B217,'2020 Summary'!B$5:B$254,0))</f>
        <v>35.618797095482762</v>
      </c>
      <c r="G217" s="40">
        <f t="shared" si="29"/>
        <v>0</v>
      </c>
      <c r="H217" s="2">
        <v>87007</v>
      </c>
      <c r="I217" s="2">
        <f>INDEX('2020 Summary'!E$5:E$254,MATCH(B217,'2020 Summary'!B$5:B$254,0))</f>
        <v>87007</v>
      </c>
      <c r="J217" s="2">
        <f t="shared" si="30"/>
        <v>0</v>
      </c>
      <c r="K217" s="2">
        <v>164.5</v>
      </c>
      <c r="L217" s="2">
        <f>INDEX('2020 Summary'!F$5:F$254,MATCH(B217,'2020 Summary'!B$5:B$254,0))</f>
        <v>164.5</v>
      </c>
      <c r="M217" s="2">
        <f t="shared" si="31"/>
        <v>0</v>
      </c>
      <c r="N217" s="2">
        <f t="shared" si="28"/>
        <v>86842.5</v>
      </c>
      <c r="O217" s="34">
        <f>INDEX('2020 Summary'!G$5:G$254,MATCH(B217,'2020 Summary'!B$5:B$254,0))</f>
        <v>86842.5</v>
      </c>
      <c r="P217" s="2">
        <f t="shared" si="32"/>
        <v>0</v>
      </c>
      <c r="Q217" s="33">
        <f t="shared" si="33"/>
        <v>2438.108725772031</v>
      </c>
      <c r="R217" s="43">
        <f t="shared" si="34"/>
        <v>41789.708682785284</v>
      </c>
      <c r="T217" s="43">
        <v>41876.687535983219</v>
      </c>
      <c r="U217" s="2">
        <f t="shared" si="35"/>
        <v>-86.978853197935678</v>
      </c>
      <c r="V217" s="52">
        <v>-71.376940536465554</v>
      </c>
      <c r="W217" s="52">
        <f t="shared" si="36"/>
        <v>-15.601912661470124</v>
      </c>
    </row>
    <row r="218" spans="2:23" x14ac:dyDescent="0.35">
      <c r="B218">
        <v>818</v>
      </c>
      <c r="C218" s="7">
        <v>8</v>
      </c>
      <c r="D218" s="12" t="s">
        <v>161</v>
      </c>
      <c r="E218" s="40">
        <v>32.857676017331173</v>
      </c>
      <c r="F218" s="40">
        <f>INDEX('2020 Summary'!H$5:H$254,MATCH(B218,'2020 Summary'!B$5:B$254,0))</f>
        <v>32.857676017331173</v>
      </c>
      <c r="G218" s="40">
        <f t="shared" si="29"/>
        <v>0</v>
      </c>
      <c r="H218" s="2">
        <v>19267.900000000001</v>
      </c>
      <c r="I218" s="2">
        <f>INDEX('2020 Summary'!E$5:E$254,MATCH(B218,'2020 Summary'!B$5:B$254,0))</f>
        <v>19267.900000000001</v>
      </c>
      <c r="J218" s="2">
        <f t="shared" si="30"/>
        <v>0</v>
      </c>
      <c r="K218" s="2">
        <v>0</v>
      </c>
      <c r="L218" s="2">
        <f>INDEX('2020 Summary'!F$5:F$254,MATCH(B218,'2020 Summary'!B$5:B$254,0))</f>
        <v>0</v>
      </c>
      <c r="M218" s="2">
        <f t="shared" si="31"/>
        <v>0</v>
      </c>
      <c r="N218" s="2">
        <f t="shared" si="28"/>
        <v>19267.900000000001</v>
      </c>
      <c r="O218" s="34">
        <f>INDEX('2020 Summary'!G$5:G$254,MATCH(B218,'2020 Summary'!B$5:B$254,0))</f>
        <v>19267.900000000001</v>
      </c>
      <c r="P218" s="2">
        <f t="shared" si="32"/>
        <v>0</v>
      </c>
      <c r="Q218" s="33">
        <f t="shared" si="33"/>
        <v>586.40483246097256</v>
      </c>
      <c r="R218" s="43">
        <f t="shared" si="34"/>
        <v>9271.9570248327564</v>
      </c>
      <c r="T218" s="43">
        <v>9291.2551777594053</v>
      </c>
      <c r="U218" s="2">
        <f t="shared" si="35"/>
        <v>-19.298152926648982</v>
      </c>
      <c r="V218" s="52">
        <v>-15.83652880286354</v>
      </c>
      <c r="W218" s="52">
        <f t="shared" si="36"/>
        <v>-3.461624123785441</v>
      </c>
    </row>
    <row r="219" spans="2:23" x14ac:dyDescent="0.35">
      <c r="B219">
        <v>833</v>
      </c>
      <c r="C219" s="7">
        <v>8</v>
      </c>
      <c r="D219" s="12" t="s">
        <v>162</v>
      </c>
      <c r="E219" s="40">
        <v>55.573879431587635</v>
      </c>
      <c r="F219" s="40">
        <f>INDEX('2020 Summary'!H$5:H$254,MATCH(B219,'2020 Summary'!B$5:B$254,0))</f>
        <v>55.573879431587635</v>
      </c>
      <c r="G219" s="40">
        <f t="shared" si="29"/>
        <v>0</v>
      </c>
      <c r="H219" s="2">
        <v>40085.18</v>
      </c>
      <c r="I219" s="2">
        <f>INDEX('2020 Summary'!E$5:E$254,MATCH(B219,'2020 Summary'!B$5:B$254,0))</f>
        <v>40085.18</v>
      </c>
      <c r="J219" s="2">
        <f t="shared" si="30"/>
        <v>0</v>
      </c>
      <c r="K219" s="2">
        <v>0</v>
      </c>
      <c r="L219" s="2">
        <f>INDEX('2020 Summary'!F$5:F$254,MATCH(B219,'2020 Summary'!B$5:B$254,0))</f>
        <v>0</v>
      </c>
      <c r="M219" s="2">
        <f t="shared" si="31"/>
        <v>0</v>
      </c>
      <c r="N219" s="2">
        <f t="shared" si="28"/>
        <v>40085.18</v>
      </c>
      <c r="O219" s="34">
        <f>INDEX('2020 Summary'!G$5:G$254,MATCH(B219,'2020 Summary'!B$5:B$254,0))</f>
        <v>40085.18</v>
      </c>
      <c r="P219" s="2">
        <f t="shared" si="32"/>
        <v>0</v>
      </c>
      <c r="Q219" s="33">
        <f t="shared" si="33"/>
        <v>721.29533532647326</v>
      </c>
      <c r="R219" s="43">
        <f t="shared" si="34"/>
        <v>19289.495289714265</v>
      </c>
      <c r="T219" s="43">
        <v>19329.643408281012</v>
      </c>
      <c r="U219" s="2">
        <f t="shared" si="35"/>
        <v>-40.148118566747144</v>
      </c>
      <c r="V219" s="52">
        <v>-32.946512470894959</v>
      </c>
      <c r="W219" s="52">
        <f t="shared" si="36"/>
        <v>-7.2016060958521848</v>
      </c>
    </row>
    <row r="220" spans="2:23" x14ac:dyDescent="0.35">
      <c r="B220">
        <v>834</v>
      </c>
      <c r="C220" s="7">
        <v>8</v>
      </c>
      <c r="D220" s="12" t="s">
        <v>163</v>
      </c>
      <c r="E220" s="40">
        <v>114.61999999999999</v>
      </c>
      <c r="F220" s="40">
        <f>INDEX('2020 Summary'!H$5:H$254,MATCH(B220,'2020 Summary'!B$5:B$254,0))</f>
        <v>114.61999999999999</v>
      </c>
      <c r="G220" s="40">
        <f t="shared" si="29"/>
        <v>0</v>
      </c>
      <c r="H220" s="2">
        <v>64023.01</v>
      </c>
      <c r="I220" s="2">
        <f>INDEX('2020 Summary'!E$5:E$254,MATCH(B220,'2020 Summary'!B$5:B$254,0))</f>
        <v>64023.01</v>
      </c>
      <c r="J220" s="2">
        <f t="shared" si="30"/>
        <v>0</v>
      </c>
      <c r="K220" s="2">
        <v>5361.7</v>
      </c>
      <c r="L220" s="2">
        <f>INDEX('2020 Summary'!F$5:F$254,MATCH(B220,'2020 Summary'!B$5:B$254,0))</f>
        <v>5361.7</v>
      </c>
      <c r="M220" s="2">
        <f t="shared" si="31"/>
        <v>0</v>
      </c>
      <c r="N220" s="2">
        <f t="shared" si="28"/>
        <v>58661.310000000005</v>
      </c>
      <c r="O220" s="34">
        <f>INDEX('2020 Summary'!G$5:G$254,MATCH(B220,'2020 Summary'!B$5:B$254,0))</f>
        <v>58661.310000000005</v>
      </c>
      <c r="P220" s="2">
        <f t="shared" si="32"/>
        <v>0</v>
      </c>
      <c r="Q220" s="33">
        <f t="shared" si="33"/>
        <v>511.78947827604264</v>
      </c>
      <c r="R220" s="43">
        <f t="shared" si="34"/>
        <v>28228.563846625319</v>
      </c>
      <c r="T220" s="43">
        <v>28287.317261956392</v>
      </c>
      <c r="U220" s="2">
        <f t="shared" si="35"/>
        <v>-58.753415331073484</v>
      </c>
      <c r="V220" s="52">
        <v>-48.214466829733283</v>
      </c>
      <c r="W220" s="52">
        <f t="shared" si="36"/>
        <v>-10.538948501340201</v>
      </c>
    </row>
    <row r="221" spans="2:23" x14ac:dyDescent="0.35">
      <c r="B221">
        <v>837</v>
      </c>
      <c r="C221" s="7">
        <v>8</v>
      </c>
      <c r="D221" s="12" t="s">
        <v>164</v>
      </c>
      <c r="E221" s="40">
        <v>194.5</v>
      </c>
      <c r="F221" s="40">
        <f>INDEX('2020 Summary'!H$5:H$254,MATCH(B221,'2020 Summary'!B$5:B$254,0))</f>
        <v>194.5</v>
      </c>
      <c r="G221" s="40">
        <f t="shared" si="29"/>
        <v>0</v>
      </c>
      <c r="H221" s="2">
        <v>164937.14000000001</v>
      </c>
      <c r="I221" s="2">
        <f>INDEX('2020 Summary'!E$5:E$254,MATCH(B221,'2020 Summary'!B$5:B$254,0))</f>
        <v>164937.14000000001</v>
      </c>
      <c r="J221" s="2">
        <f t="shared" si="30"/>
        <v>0</v>
      </c>
      <c r="K221" s="2">
        <v>0</v>
      </c>
      <c r="L221" s="2">
        <f>INDEX('2020 Summary'!F$5:F$254,MATCH(B221,'2020 Summary'!B$5:B$254,0))</f>
        <v>0</v>
      </c>
      <c r="M221" s="2">
        <f t="shared" si="31"/>
        <v>0</v>
      </c>
      <c r="N221" s="2">
        <f t="shared" si="28"/>
        <v>164937.14000000001</v>
      </c>
      <c r="O221" s="34">
        <f>INDEX('2020 Summary'!G$5:G$254,MATCH(B221,'2020 Summary'!B$5:B$254,0))</f>
        <v>164937.14000000001</v>
      </c>
      <c r="P221" s="2">
        <f t="shared" si="32"/>
        <v>0</v>
      </c>
      <c r="Q221" s="33">
        <f t="shared" si="33"/>
        <v>848.00586118251931</v>
      </c>
      <c r="R221" s="43">
        <f t="shared" si="34"/>
        <v>79369.836561266347</v>
      </c>
      <c r="T221" s="43">
        <v>79535.032672467059</v>
      </c>
      <c r="U221" s="2">
        <f t="shared" si="35"/>
        <v>-165.19611120071204</v>
      </c>
      <c r="V221" s="52">
        <v>-135.56390516205283</v>
      </c>
      <c r="W221" s="52">
        <f t="shared" si="36"/>
        <v>-29.632206038659206</v>
      </c>
    </row>
    <row r="222" spans="2:23" x14ac:dyDescent="0.35">
      <c r="B222">
        <v>845</v>
      </c>
      <c r="C222" s="7">
        <v>8</v>
      </c>
      <c r="D222" s="12" t="s">
        <v>165</v>
      </c>
      <c r="E222" s="40">
        <v>1.2819104353130046</v>
      </c>
      <c r="F222" s="40">
        <f>INDEX('2020 Summary'!H$5:H$254,MATCH(B222,'2020 Summary'!B$5:B$254,0))</f>
        <v>1.2819104353130046</v>
      </c>
      <c r="G222" s="40">
        <f t="shared" si="29"/>
        <v>0</v>
      </c>
      <c r="H222" s="2">
        <v>2745.53</v>
      </c>
      <c r="I222" s="2">
        <f>INDEX('2020 Summary'!E$5:E$254,MATCH(B222,'2020 Summary'!B$5:B$254,0))</f>
        <v>2745.53</v>
      </c>
      <c r="J222" s="2">
        <f t="shared" si="30"/>
        <v>0</v>
      </c>
      <c r="K222" s="2">
        <v>0</v>
      </c>
      <c r="L222" s="2">
        <f>INDEX('2020 Summary'!F$5:F$254,MATCH(B222,'2020 Summary'!B$5:B$254,0))</f>
        <v>0</v>
      </c>
      <c r="M222" s="2">
        <f t="shared" si="31"/>
        <v>0</v>
      </c>
      <c r="N222" s="2">
        <f t="shared" si="28"/>
        <v>2745.53</v>
      </c>
      <c r="O222" s="34">
        <f>INDEX('2020 Summary'!G$5:G$254,MATCH(B222,'2020 Summary'!B$5:B$254,0))</f>
        <v>2745.53</v>
      </c>
      <c r="P222" s="2">
        <f t="shared" si="32"/>
        <v>0</v>
      </c>
      <c r="Q222" s="33">
        <f t="shared" si="33"/>
        <v>2141.7486934877966</v>
      </c>
      <c r="R222" s="43">
        <f t="shared" si="34"/>
        <v>1321.1837392963985</v>
      </c>
      <c r="T222" s="43">
        <v>1323.9335801096011</v>
      </c>
      <c r="U222" s="2">
        <f t="shared" si="35"/>
        <v>-2.7498408132025816</v>
      </c>
      <c r="V222" s="52">
        <v>-2.2565855606540026</v>
      </c>
      <c r="W222" s="52">
        <f t="shared" si="36"/>
        <v>-0.49325525254857894</v>
      </c>
    </row>
    <row r="223" spans="2:23" x14ac:dyDescent="0.35">
      <c r="B223">
        <v>866</v>
      </c>
      <c r="C223" s="7">
        <v>8</v>
      </c>
      <c r="D223" s="12" t="s">
        <v>167</v>
      </c>
      <c r="E223" s="40">
        <v>137.85276769715006</v>
      </c>
      <c r="F223" s="40">
        <f>INDEX('2020 Summary'!H$5:H$254,MATCH(B223,'2020 Summary'!B$5:B$254,0))</f>
        <v>137.85276769715006</v>
      </c>
      <c r="G223" s="40">
        <f t="shared" si="29"/>
        <v>0</v>
      </c>
      <c r="H223" s="2">
        <v>51780.81</v>
      </c>
      <c r="I223" s="2">
        <f>INDEX('2020 Summary'!E$5:E$254,MATCH(B223,'2020 Summary'!B$5:B$254,0))</f>
        <v>51780.81</v>
      </c>
      <c r="J223" s="2">
        <f t="shared" si="30"/>
        <v>0</v>
      </c>
      <c r="K223" s="2">
        <v>0</v>
      </c>
      <c r="L223" s="2">
        <f>INDEX('2020 Summary'!F$5:F$254,MATCH(B223,'2020 Summary'!B$5:B$254,0))</f>
        <v>0</v>
      </c>
      <c r="M223" s="2">
        <f t="shared" si="31"/>
        <v>0</v>
      </c>
      <c r="N223" s="2">
        <f t="shared" si="28"/>
        <v>51780.81</v>
      </c>
      <c r="O223" s="34">
        <f>INDEX('2020 Summary'!G$5:G$254,MATCH(B223,'2020 Summary'!B$5:B$254,0))</f>
        <v>51780.81</v>
      </c>
      <c r="P223" s="2">
        <f t="shared" si="32"/>
        <v>0</v>
      </c>
      <c r="Q223" s="33">
        <f t="shared" si="33"/>
        <v>375.62401441048837</v>
      </c>
      <c r="R223" s="43">
        <f t="shared" si="34"/>
        <v>24917.580277613553</v>
      </c>
      <c r="T223" s="43">
        <v>24969.442389729858</v>
      </c>
      <c r="U223" s="2">
        <f t="shared" si="35"/>
        <v>-51.86211211630507</v>
      </c>
      <c r="V223" s="52">
        <v>-42.559297536347003</v>
      </c>
      <c r="W223" s="52">
        <f t="shared" si="36"/>
        <v>-9.302814579958067</v>
      </c>
    </row>
    <row r="224" spans="2:23" x14ac:dyDescent="0.35">
      <c r="B224">
        <v>871</v>
      </c>
      <c r="C224" s="7">
        <v>8</v>
      </c>
      <c r="D224" s="12" t="s">
        <v>290</v>
      </c>
      <c r="E224" s="40">
        <v>18.023491155764308</v>
      </c>
      <c r="F224" s="40">
        <f>INDEX('2020 Summary'!H$5:H$254,MATCH(B224,'2020 Summary'!B$5:B$254,0))</f>
        <v>18.023491155764308</v>
      </c>
      <c r="G224" s="40">
        <f t="shared" si="29"/>
        <v>0</v>
      </c>
      <c r="H224" s="2">
        <v>15504.97</v>
      </c>
      <c r="I224" s="2">
        <f>INDEX('2020 Summary'!E$5:E$254,MATCH(B224,'2020 Summary'!B$5:B$254,0))</f>
        <v>15504.97</v>
      </c>
      <c r="J224" s="2">
        <f t="shared" si="30"/>
        <v>0</v>
      </c>
      <c r="K224" s="2">
        <v>0</v>
      </c>
      <c r="L224" s="2">
        <f>INDEX('2020 Summary'!F$5:F$254,MATCH(B224,'2020 Summary'!B$5:B$254,0))</f>
        <v>0</v>
      </c>
      <c r="M224" s="2">
        <f t="shared" si="31"/>
        <v>0</v>
      </c>
      <c r="N224" s="2">
        <f t="shared" si="28"/>
        <v>15504.97</v>
      </c>
      <c r="O224" s="34">
        <f>INDEX('2020 Summary'!G$5:G$254,MATCH(B224,'2020 Summary'!B$5:B$254,0))</f>
        <v>15504.97</v>
      </c>
      <c r="P224" s="2">
        <f t="shared" si="32"/>
        <v>0</v>
      </c>
      <c r="Q224" s="33">
        <f t="shared" si="33"/>
        <v>860.26452178445845</v>
      </c>
      <c r="R224" s="43">
        <f t="shared" si="34"/>
        <v>7461.1875456755079</v>
      </c>
      <c r="T224" s="43">
        <v>7476.7168603482596</v>
      </c>
      <c r="U224" s="2">
        <f t="shared" si="35"/>
        <v>-15.529314672751752</v>
      </c>
      <c r="V224" s="52">
        <v>-12.743729414857626</v>
      </c>
      <c r="W224" s="52">
        <f t="shared" si="36"/>
        <v>-2.7855852578941267</v>
      </c>
    </row>
    <row r="225" spans="2:23" x14ac:dyDescent="0.35">
      <c r="B225">
        <v>873</v>
      </c>
      <c r="C225" s="7">
        <v>8</v>
      </c>
      <c r="D225" s="12" t="s">
        <v>168</v>
      </c>
      <c r="E225" s="40">
        <v>162.88999999999999</v>
      </c>
      <c r="F225" s="40">
        <f>INDEX('2020 Summary'!H$5:H$254,MATCH(B225,'2020 Summary'!B$5:B$254,0))</f>
        <v>162.88999999999999</v>
      </c>
      <c r="G225" s="40">
        <f t="shared" si="29"/>
        <v>0</v>
      </c>
      <c r="H225" s="2">
        <v>93827.54</v>
      </c>
      <c r="I225" s="2">
        <f>INDEX('2020 Summary'!E$5:E$254,MATCH(B225,'2020 Summary'!B$5:B$254,0))</f>
        <v>93827.54</v>
      </c>
      <c r="J225" s="2">
        <f t="shared" si="30"/>
        <v>0</v>
      </c>
      <c r="K225" s="2">
        <v>0</v>
      </c>
      <c r="L225" s="2">
        <f>INDEX('2020 Summary'!F$5:F$254,MATCH(B225,'2020 Summary'!B$5:B$254,0))</f>
        <v>0</v>
      </c>
      <c r="M225" s="2">
        <f t="shared" si="31"/>
        <v>0</v>
      </c>
      <c r="N225" s="2">
        <f t="shared" si="28"/>
        <v>93827.54</v>
      </c>
      <c r="O225" s="34">
        <f>INDEX('2020 Summary'!G$5:G$254,MATCH(B225,'2020 Summary'!B$5:B$254,0))</f>
        <v>93827.54</v>
      </c>
      <c r="P225" s="2">
        <f t="shared" si="32"/>
        <v>0</v>
      </c>
      <c r="Q225" s="33">
        <f t="shared" si="33"/>
        <v>576.01780342562472</v>
      </c>
      <c r="R225" s="43">
        <f t="shared" si="34"/>
        <v>45150.998221174923</v>
      </c>
      <c r="T225" s="43">
        <v>45244.973081728036</v>
      </c>
      <c r="U225" s="2">
        <f t="shared" si="35"/>
        <v>-93.974860553113103</v>
      </c>
      <c r="V225" s="52">
        <v>-77.11803256773419</v>
      </c>
      <c r="W225" s="52">
        <f t="shared" si="36"/>
        <v>-16.856827985378914</v>
      </c>
    </row>
    <row r="226" spans="2:23" x14ac:dyDescent="0.35">
      <c r="B226">
        <v>897</v>
      </c>
      <c r="C226" s="7">
        <v>8</v>
      </c>
      <c r="D226" s="12" t="s">
        <v>291</v>
      </c>
      <c r="E226" s="40">
        <v>89.939751791871316</v>
      </c>
      <c r="F226" s="40">
        <f>INDEX('2020 Summary'!H$5:H$254,MATCH(B226,'2020 Summary'!B$5:B$254,0))</f>
        <v>89.939751791871316</v>
      </c>
      <c r="G226" s="40">
        <f t="shared" si="29"/>
        <v>0</v>
      </c>
      <c r="H226" s="2">
        <v>351541.58</v>
      </c>
      <c r="I226" s="2">
        <f>INDEX('2020 Summary'!E$5:E$254,MATCH(B226,'2020 Summary'!B$5:B$254,0))</f>
        <v>351541.58</v>
      </c>
      <c r="J226" s="2">
        <f t="shared" si="30"/>
        <v>0</v>
      </c>
      <c r="K226" s="2">
        <v>200</v>
      </c>
      <c r="L226" s="2">
        <f>INDEX('2020 Summary'!F$5:F$254,MATCH(B226,'2020 Summary'!B$5:B$254,0))</f>
        <v>200</v>
      </c>
      <c r="M226" s="2">
        <f t="shared" si="31"/>
        <v>0</v>
      </c>
      <c r="N226" s="2">
        <f t="shared" si="28"/>
        <v>351341.58</v>
      </c>
      <c r="O226" s="34">
        <f>INDEX('2020 Summary'!G$5:G$254,MATCH(B226,'2020 Summary'!B$5:B$254,0))</f>
        <v>351341.58</v>
      </c>
      <c r="P226" s="2">
        <f t="shared" si="32"/>
        <v>0</v>
      </c>
      <c r="Q226" s="33">
        <f t="shared" si="33"/>
        <v>3906.4103802847494</v>
      </c>
      <c r="R226" s="43">
        <f t="shared" si="34"/>
        <v>169070.00922761898</v>
      </c>
      <c r="T226" s="43">
        <v>169421.9024562703</v>
      </c>
      <c r="U226" s="2">
        <f t="shared" si="35"/>
        <v>-351.89322865131544</v>
      </c>
      <c r="V226" s="52">
        <v>-288.77205358725041</v>
      </c>
      <c r="W226" s="52">
        <f t="shared" si="36"/>
        <v>-63.121175064065028</v>
      </c>
    </row>
    <row r="227" spans="2:23" x14ac:dyDescent="0.35">
      <c r="B227">
        <v>905</v>
      </c>
      <c r="C227" s="7">
        <v>8</v>
      </c>
      <c r="D227" s="12" t="s">
        <v>169</v>
      </c>
      <c r="E227" s="40">
        <v>104.80390710632476</v>
      </c>
      <c r="F227" s="40">
        <f>INDEX('2020 Summary'!H$5:H$254,MATCH(B227,'2020 Summary'!B$5:B$254,0))</f>
        <v>104.80390710632476</v>
      </c>
      <c r="G227" s="40">
        <f t="shared" si="29"/>
        <v>0</v>
      </c>
      <c r="H227" s="2">
        <v>70781.73</v>
      </c>
      <c r="I227" s="2">
        <f>INDEX('2020 Summary'!E$5:E$254,MATCH(B227,'2020 Summary'!B$5:B$254,0))</f>
        <v>70781.73</v>
      </c>
      <c r="J227" s="2">
        <f t="shared" si="30"/>
        <v>0</v>
      </c>
      <c r="K227" s="2">
        <v>0</v>
      </c>
      <c r="L227" s="2">
        <f>INDEX('2020 Summary'!F$5:F$254,MATCH(B227,'2020 Summary'!B$5:B$254,0))</f>
        <v>0</v>
      </c>
      <c r="M227" s="2">
        <f t="shared" si="31"/>
        <v>0</v>
      </c>
      <c r="N227" s="2">
        <f t="shared" si="28"/>
        <v>70781.73</v>
      </c>
      <c r="O227" s="34">
        <f>INDEX('2020 Summary'!G$5:G$254,MATCH(B227,'2020 Summary'!B$5:B$254,0))</f>
        <v>70781.73</v>
      </c>
      <c r="P227" s="2">
        <f t="shared" si="32"/>
        <v>0</v>
      </c>
      <c r="Q227" s="33">
        <f t="shared" si="33"/>
        <v>675.37300807107431</v>
      </c>
      <c r="R227" s="43">
        <f t="shared" si="34"/>
        <v>34061.063151838825</v>
      </c>
      <c r="T227" s="43">
        <v>34131.956017690987</v>
      </c>
      <c r="U227" s="2">
        <f t="shared" si="35"/>
        <v>-70.892865852161776</v>
      </c>
      <c r="V227" s="52">
        <v>-58.176392126879364</v>
      </c>
      <c r="W227" s="52">
        <f t="shared" si="36"/>
        <v>-12.716473725282412</v>
      </c>
    </row>
    <row r="228" spans="2:23" x14ac:dyDescent="0.35">
      <c r="B228">
        <v>907</v>
      </c>
      <c r="C228" s="7">
        <v>8</v>
      </c>
      <c r="D228" s="12" t="s">
        <v>292</v>
      </c>
      <c r="E228" s="40">
        <v>12.40092665345982</v>
      </c>
      <c r="F228" s="40">
        <f>INDEX('2020 Summary'!H$5:H$254,MATCH(B228,'2020 Summary'!B$5:B$254,0))</f>
        <v>12.40092665345982</v>
      </c>
      <c r="G228" s="40">
        <f t="shared" si="29"/>
        <v>0</v>
      </c>
      <c r="H228" s="2">
        <v>19747.95</v>
      </c>
      <c r="I228" s="2">
        <f>INDEX('2020 Summary'!E$5:E$254,MATCH(B228,'2020 Summary'!B$5:B$254,0))</f>
        <v>19747.95</v>
      </c>
      <c r="J228" s="2">
        <f t="shared" si="30"/>
        <v>0</v>
      </c>
      <c r="K228" s="2">
        <v>0</v>
      </c>
      <c r="L228" s="2">
        <f>INDEX('2020 Summary'!F$5:F$254,MATCH(B228,'2020 Summary'!B$5:B$254,0))</f>
        <v>0</v>
      </c>
      <c r="M228" s="2">
        <f t="shared" si="31"/>
        <v>0</v>
      </c>
      <c r="N228" s="2">
        <f t="shared" si="28"/>
        <v>19747.95</v>
      </c>
      <c r="O228" s="34">
        <f>INDEX('2020 Summary'!G$5:G$254,MATCH(B228,'2020 Summary'!B$5:B$254,0))</f>
        <v>19747.95</v>
      </c>
      <c r="P228" s="2">
        <f t="shared" si="32"/>
        <v>0</v>
      </c>
      <c r="Q228" s="33">
        <f t="shared" si="33"/>
        <v>1592.4576083586774</v>
      </c>
      <c r="R228" s="43">
        <f t="shared" si="34"/>
        <v>9502.963152629296</v>
      </c>
      <c r="T228" s="43">
        <v>9522.7421092923378</v>
      </c>
      <c r="U228" s="2">
        <f t="shared" si="35"/>
        <v>-19.778956663041754</v>
      </c>
      <c r="V228" s="52">
        <v>-16.231087922009465</v>
      </c>
      <c r="W228" s="52">
        <f t="shared" si="36"/>
        <v>-3.5478687410322891</v>
      </c>
    </row>
    <row r="229" spans="2:23" x14ac:dyDescent="0.35">
      <c r="B229">
        <v>914</v>
      </c>
      <c r="C229" s="7">
        <v>8</v>
      </c>
      <c r="D229" s="12" t="s">
        <v>170</v>
      </c>
      <c r="E229" s="40">
        <v>47.0140246637825</v>
      </c>
      <c r="F229" s="40">
        <f>INDEX('2020 Summary'!H$5:H$254,MATCH(B229,'2020 Summary'!B$5:B$254,0))</f>
        <v>47.0140246637825</v>
      </c>
      <c r="G229" s="40">
        <f t="shared" si="29"/>
        <v>0</v>
      </c>
      <c r="H229" s="2">
        <v>20034.88</v>
      </c>
      <c r="I229" s="2">
        <f>INDEX('2020 Summary'!E$5:E$254,MATCH(B229,'2020 Summary'!B$5:B$254,0))</f>
        <v>20034.88</v>
      </c>
      <c r="J229" s="2">
        <f t="shared" si="30"/>
        <v>0</v>
      </c>
      <c r="K229" s="2">
        <v>0</v>
      </c>
      <c r="L229" s="2">
        <f>INDEX('2020 Summary'!F$5:F$254,MATCH(B229,'2020 Summary'!B$5:B$254,0))</f>
        <v>0</v>
      </c>
      <c r="M229" s="2">
        <f t="shared" si="31"/>
        <v>0</v>
      </c>
      <c r="N229" s="2">
        <f t="shared" si="28"/>
        <v>20034.88</v>
      </c>
      <c r="O229" s="34">
        <f>INDEX('2020 Summary'!G$5:G$254,MATCH(B229,'2020 Summary'!B$5:B$254,0))</f>
        <v>20034.88</v>
      </c>
      <c r="P229" s="2">
        <f t="shared" si="32"/>
        <v>0</v>
      </c>
      <c r="Q229" s="33">
        <f t="shared" si="33"/>
        <v>426.14688155881231</v>
      </c>
      <c r="R229" s="43">
        <f t="shared" si="34"/>
        <v>9641.0374954033014</v>
      </c>
      <c r="T229" s="43">
        <v>9661.1038325810459</v>
      </c>
      <c r="U229" s="2">
        <f t="shared" si="35"/>
        <v>-20.066337177744572</v>
      </c>
      <c r="V229" s="52">
        <v>-16.466919289694488</v>
      </c>
      <c r="W229" s="52">
        <f t="shared" si="36"/>
        <v>-3.599417888050084</v>
      </c>
    </row>
    <row r="230" spans="2:23" x14ac:dyDescent="0.35">
      <c r="B230">
        <v>918</v>
      </c>
      <c r="C230" s="7">
        <v>8</v>
      </c>
      <c r="D230" s="12" t="s">
        <v>171</v>
      </c>
      <c r="E230" s="40">
        <v>55.460906729068377</v>
      </c>
      <c r="F230" s="40">
        <f>INDEX('2020 Summary'!H$5:H$254,MATCH(B230,'2020 Summary'!B$5:B$254,0))</f>
        <v>55.460906729068377</v>
      </c>
      <c r="G230" s="40">
        <f t="shared" si="29"/>
        <v>0</v>
      </c>
      <c r="H230" s="2">
        <v>58623.87</v>
      </c>
      <c r="I230" s="2">
        <f>INDEX('2020 Summary'!E$5:E$254,MATCH(B230,'2020 Summary'!B$5:B$254,0))</f>
        <v>58623.87</v>
      </c>
      <c r="J230" s="2">
        <f t="shared" si="30"/>
        <v>0</v>
      </c>
      <c r="K230" s="2">
        <v>0</v>
      </c>
      <c r="L230" s="2">
        <f>INDEX('2020 Summary'!F$5:F$254,MATCH(B230,'2020 Summary'!B$5:B$254,0))</f>
        <v>0</v>
      </c>
      <c r="M230" s="2">
        <f t="shared" si="31"/>
        <v>0</v>
      </c>
      <c r="N230" s="2">
        <f t="shared" si="28"/>
        <v>58623.87</v>
      </c>
      <c r="O230" s="34">
        <f>INDEX('2020 Summary'!G$5:G$254,MATCH(B230,'2020 Summary'!B$5:B$254,0))</f>
        <v>58623.87</v>
      </c>
      <c r="P230" s="2">
        <f t="shared" si="32"/>
        <v>0</v>
      </c>
      <c r="Q230" s="33">
        <f t="shared" si="33"/>
        <v>1057.0305005358639</v>
      </c>
      <c r="R230" s="43">
        <f t="shared" si="34"/>
        <v>28210.547245386482</v>
      </c>
      <c r="T230" s="43">
        <v>28269.263161932242</v>
      </c>
      <c r="U230" s="2">
        <f t="shared" si="35"/>
        <v>-58.715916545759683</v>
      </c>
      <c r="V230" s="52">
        <v>-48.183694423900306</v>
      </c>
      <c r="W230" s="52">
        <f t="shared" si="36"/>
        <v>-10.532222121859377</v>
      </c>
    </row>
    <row r="231" spans="2:23" x14ac:dyDescent="0.35">
      <c r="B231">
        <v>922</v>
      </c>
      <c r="C231" s="7">
        <v>8</v>
      </c>
      <c r="D231" s="12" t="s">
        <v>172</v>
      </c>
      <c r="E231" s="40">
        <v>150.75772640800349</v>
      </c>
      <c r="F231" s="40">
        <f>INDEX('2020 Summary'!H$5:H$254,MATCH(B231,'2020 Summary'!B$5:B$254,0))</f>
        <v>150.75772640800349</v>
      </c>
      <c r="G231" s="40">
        <f t="shared" si="29"/>
        <v>0</v>
      </c>
      <c r="H231" s="2">
        <v>148178.89000000001</v>
      </c>
      <c r="I231" s="2">
        <f>INDEX('2020 Summary'!E$5:E$254,MATCH(B231,'2020 Summary'!B$5:B$254,0))</f>
        <v>148178.89000000001</v>
      </c>
      <c r="J231" s="2">
        <f t="shared" si="30"/>
        <v>0</v>
      </c>
      <c r="K231" s="2">
        <v>7437.3</v>
      </c>
      <c r="L231" s="2">
        <f>INDEX('2020 Summary'!F$5:F$254,MATCH(B231,'2020 Summary'!B$5:B$254,0))</f>
        <v>7437.3</v>
      </c>
      <c r="M231" s="2">
        <f t="shared" si="31"/>
        <v>0</v>
      </c>
      <c r="N231" s="2">
        <f t="shared" si="28"/>
        <v>140741.59000000003</v>
      </c>
      <c r="O231" s="34">
        <f>INDEX('2020 Summary'!G$5:G$254,MATCH(B231,'2020 Summary'!B$5:B$254,0))</f>
        <v>140741.59000000003</v>
      </c>
      <c r="P231" s="2">
        <f t="shared" si="32"/>
        <v>0</v>
      </c>
      <c r="Q231" s="33">
        <f t="shared" si="33"/>
        <v>933.56137262977632</v>
      </c>
      <c r="R231" s="43">
        <f t="shared" si="34"/>
        <v>67726.632071301574</v>
      </c>
      <c r="T231" s="43">
        <v>67867.594642570883</v>
      </c>
      <c r="U231" s="2">
        <f t="shared" si="35"/>
        <v>-140.96257126930868</v>
      </c>
      <c r="V231" s="52">
        <v>-115.67727898711746</v>
      </c>
      <c r="W231" s="52">
        <f t="shared" si="36"/>
        <v>-25.285292282191222</v>
      </c>
    </row>
    <row r="232" spans="2:23" x14ac:dyDescent="0.35">
      <c r="B232">
        <v>924</v>
      </c>
      <c r="C232" s="7">
        <v>8</v>
      </c>
      <c r="D232" s="12" t="s">
        <v>173</v>
      </c>
      <c r="E232" s="40">
        <v>74.918282186038624</v>
      </c>
      <c r="F232" s="40">
        <f>INDEX('2020 Summary'!H$5:H$254,MATCH(B232,'2020 Summary'!B$5:B$254,0))</f>
        <v>74.918282186038624</v>
      </c>
      <c r="G232" s="40">
        <f t="shared" si="29"/>
        <v>0</v>
      </c>
      <c r="H232" s="2">
        <v>48667.92</v>
      </c>
      <c r="I232" s="2">
        <f>INDEX('2020 Summary'!E$5:E$254,MATCH(B232,'2020 Summary'!B$5:B$254,0))</f>
        <v>48667.92</v>
      </c>
      <c r="J232" s="2">
        <f t="shared" si="30"/>
        <v>0</v>
      </c>
      <c r="K232" s="2">
        <v>0</v>
      </c>
      <c r="L232" s="2">
        <f>INDEX('2020 Summary'!F$5:F$254,MATCH(B232,'2020 Summary'!B$5:B$254,0))</f>
        <v>0</v>
      </c>
      <c r="M232" s="2">
        <f t="shared" si="31"/>
        <v>0</v>
      </c>
      <c r="N232" s="2">
        <f t="shared" si="28"/>
        <v>48667.92</v>
      </c>
      <c r="O232" s="34">
        <f>INDEX('2020 Summary'!G$5:G$254,MATCH(B232,'2020 Summary'!B$5:B$254,0))</f>
        <v>48667.92</v>
      </c>
      <c r="P232" s="2">
        <f t="shared" si="32"/>
        <v>0</v>
      </c>
      <c r="Q232" s="33">
        <f t="shared" si="33"/>
        <v>649.61339982605068</v>
      </c>
      <c r="R232" s="43">
        <f t="shared" si="34"/>
        <v>23419.618262913889</v>
      </c>
      <c r="T232" s="43">
        <v>23468.36259741749</v>
      </c>
      <c r="U232" s="2">
        <f t="shared" si="35"/>
        <v>-48.74433450360084</v>
      </c>
      <c r="V232" s="52">
        <v>-40.000774181691668</v>
      </c>
      <c r="W232" s="52">
        <f t="shared" si="36"/>
        <v>-8.7435603219091718</v>
      </c>
    </row>
    <row r="233" spans="2:23" x14ac:dyDescent="0.35">
      <c r="B233">
        <v>929</v>
      </c>
      <c r="C233" s="7">
        <v>8</v>
      </c>
      <c r="D233" s="12" t="s">
        <v>174</v>
      </c>
      <c r="E233" s="40">
        <v>61.552742457222074</v>
      </c>
      <c r="F233" s="40">
        <f>INDEX('2020 Summary'!H$5:H$254,MATCH(B233,'2020 Summary'!B$5:B$254,0))</f>
        <v>61.552742457222074</v>
      </c>
      <c r="G233" s="40">
        <f t="shared" si="29"/>
        <v>0</v>
      </c>
      <c r="H233" s="2">
        <v>76019.56</v>
      </c>
      <c r="I233" s="2">
        <f>INDEX('2020 Summary'!E$5:E$254,MATCH(B233,'2020 Summary'!B$5:B$254,0))</f>
        <v>76019.56</v>
      </c>
      <c r="J233" s="2">
        <f t="shared" si="30"/>
        <v>0</v>
      </c>
      <c r="K233" s="2">
        <v>0</v>
      </c>
      <c r="L233" s="2">
        <f>INDEX('2020 Summary'!F$5:F$254,MATCH(B233,'2020 Summary'!B$5:B$254,0))</f>
        <v>0</v>
      </c>
      <c r="M233" s="2">
        <f t="shared" si="31"/>
        <v>0</v>
      </c>
      <c r="N233" s="2">
        <f t="shared" si="28"/>
        <v>76019.56</v>
      </c>
      <c r="O233" s="34">
        <f>INDEX('2020 Summary'!G$5:G$254,MATCH(B233,'2020 Summary'!B$5:B$254,0))</f>
        <v>76019.56</v>
      </c>
      <c r="P233" s="2">
        <f t="shared" si="32"/>
        <v>0</v>
      </c>
      <c r="Q233" s="33">
        <f t="shared" si="33"/>
        <v>1235.0312425613217</v>
      </c>
      <c r="R233" s="43">
        <f t="shared" si="34"/>
        <v>36581.573153623132</v>
      </c>
      <c r="T233" s="43">
        <v>36657.712073500057</v>
      </c>
      <c r="U233" s="2">
        <f t="shared" si="35"/>
        <v>-76.138919876924774</v>
      </c>
      <c r="V233" s="52">
        <v>-62.481430333406024</v>
      </c>
      <c r="W233" s="52">
        <f t="shared" si="36"/>
        <v>-13.65748954351875</v>
      </c>
    </row>
    <row r="234" spans="2:23" x14ac:dyDescent="0.35">
      <c r="B234">
        <v>955</v>
      </c>
      <c r="C234" s="7">
        <v>8</v>
      </c>
      <c r="D234" s="12" t="s">
        <v>175</v>
      </c>
      <c r="E234" s="40">
        <v>53.893651217950882</v>
      </c>
      <c r="F234" s="40">
        <f>INDEX('2020 Summary'!H$5:H$254,MATCH(B234,'2020 Summary'!B$5:B$254,0))</f>
        <v>53.893651217950882</v>
      </c>
      <c r="G234" s="40">
        <f t="shared" si="29"/>
        <v>0</v>
      </c>
      <c r="H234" s="2">
        <v>31883.37</v>
      </c>
      <c r="I234" s="2">
        <f>INDEX('2020 Summary'!E$5:E$254,MATCH(B234,'2020 Summary'!B$5:B$254,0))</f>
        <v>31883.37</v>
      </c>
      <c r="J234" s="2">
        <f t="shared" si="30"/>
        <v>0</v>
      </c>
      <c r="K234" s="2">
        <v>0</v>
      </c>
      <c r="L234" s="2">
        <f>INDEX('2020 Summary'!F$5:F$254,MATCH(B234,'2020 Summary'!B$5:B$254,0))</f>
        <v>0</v>
      </c>
      <c r="M234" s="2">
        <f t="shared" si="31"/>
        <v>0</v>
      </c>
      <c r="N234" s="2">
        <f t="shared" si="28"/>
        <v>31883.37</v>
      </c>
      <c r="O234" s="34">
        <f>INDEX('2020 Summary'!G$5:G$254,MATCH(B234,'2020 Summary'!B$5:B$254,0))</f>
        <v>31883.37</v>
      </c>
      <c r="P234" s="2">
        <f t="shared" si="32"/>
        <v>0</v>
      </c>
      <c r="Q234" s="33">
        <f t="shared" si="33"/>
        <v>591.59788359969741</v>
      </c>
      <c r="R234" s="43">
        <f t="shared" si="34"/>
        <v>15342.680647441699</v>
      </c>
      <c r="T234" s="43">
        <v>15374.614078177636</v>
      </c>
      <c r="U234" s="2">
        <f t="shared" si="35"/>
        <v>-31.933430735936781</v>
      </c>
      <c r="V234" s="52">
        <v>-26.205341907387265</v>
      </c>
      <c r="W234" s="52">
        <f t="shared" si="36"/>
        <v>-5.7280888285495166</v>
      </c>
    </row>
    <row r="235" spans="2:23" x14ac:dyDescent="0.35">
      <c r="B235">
        <v>973</v>
      </c>
      <c r="C235" s="7">
        <v>8</v>
      </c>
      <c r="D235" s="12" t="s">
        <v>176</v>
      </c>
      <c r="E235" s="40">
        <v>9.270959398245834</v>
      </c>
      <c r="F235" s="40">
        <f>INDEX('2020 Summary'!H$5:H$254,MATCH(B235,'2020 Summary'!B$5:B$254,0))</f>
        <v>9.270959398245834</v>
      </c>
      <c r="G235" s="40">
        <f t="shared" si="29"/>
        <v>0</v>
      </c>
      <c r="H235" s="2">
        <v>10476.32</v>
      </c>
      <c r="I235" s="2">
        <f>INDEX('2020 Summary'!E$5:E$254,MATCH(B235,'2020 Summary'!B$5:B$254,0))</f>
        <v>10476.32</v>
      </c>
      <c r="J235" s="2">
        <f t="shared" si="30"/>
        <v>0</v>
      </c>
      <c r="K235" s="2">
        <v>0</v>
      </c>
      <c r="L235" s="2">
        <f>INDEX('2020 Summary'!F$5:F$254,MATCH(B235,'2020 Summary'!B$5:B$254,0))</f>
        <v>0</v>
      </c>
      <c r="M235" s="2">
        <f t="shared" si="31"/>
        <v>0</v>
      </c>
      <c r="N235" s="2">
        <f t="shared" si="28"/>
        <v>10476.32</v>
      </c>
      <c r="O235" s="34">
        <f>INDEX('2020 Summary'!G$5:G$254,MATCH(B235,'2020 Summary'!B$5:B$254,0))</f>
        <v>10476.32</v>
      </c>
      <c r="P235" s="2">
        <f t="shared" si="32"/>
        <v>0</v>
      </c>
      <c r="Q235" s="33">
        <f t="shared" si="33"/>
        <v>1130.0146565178825</v>
      </c>
      <c r="R235" s="43">
        <f t="shared" si="34"/>
        <v>5041.3376039109553</v>
      </c>
      <c r="T235" s="43">
        <v>5051.8303729967665</v>
      </c>
      <c r="U235" s="2">
        <f t="shared" si="35"/>
        <v>-10.492769085811233</v>
      </c>
      <c r="V235" s="52">
        <v>-8.6106188753319657</v>
      </c>
      <c r="W235" s="52">
        <f t="shared" si="36"/>
        <v>-1.8821502104792671</v>
      </c>
    </row>
    <row r="236" spans="2:23" x14ac:dyDescent="0.35">
      <c r="B236">
        <v>974</v>
      </c>
      <c r="C236" s="7">
        <v>8</v>
      </c>
      <c r="D236" s="12" t="s">
        <v>177</v>
      </c>
      <c r="E236" s="40">
        <v>13.39</v>
      </c>
      <c r="F236" s="40">
        <f>INDEX('2020 Summary'!H$5:H$254,MATCH(B236,'2020 Summary'!B$5:B$254,0))</f>
        <v>13.39</v>
      </c>
      <c r="G236" s="40">
        <f t="shared" si="29"/>
        <v>0</v>
      </c>
      <c r="H236" s="2">
        <v>17413</v>
      </c>
      <c r="I236" s="2">
        <f>INDEX('2020 Summary'!E$5:E$254,MATCH(B236,'2020 Summary'!B$5:B$254,0))</f>
        <v>19570.919999999998</v>
      </c>
      <c r="J236" s="2">
        <f t="shared" si="30"/>
        <v>2157.9199999999983</v>
      </c>
      <c r="K236" s="2">
        <v>0</v>
      </c>
      <c r="L236" s="2">
        <f>INDEX('2020 Summary'!F$5:F$254,MATCH(B236,'2020 Summary'!B$5:B$254,0))</f>
        <v>0</v>
      </c>
      <c r="M236" s="2">
        <f t="shared" si="31"/>
        <v>0</v>
      </c>
      <c r="N236" s="2">
        <f t="shared" si="28"/>
        <v>17413</v>
      </c>
      <c r="O236" s="34">
        <f>INDEX('2020 Summary'!G$5:G$254,MATCH(B236,'2020 Summary'!B$5:B$254,0))</f>
        <v>19570.919999999998</v>
      </c>
      <c r="P236" s="2">
        <f t="shared" si="32"/>
        <v>2157.9199999999983</v>
      </c>
      <c r="Q236" s="33">
        <f t="shared" si="33"/>
        <v>1461.6071695294995</v>
      </c>
      <c r="R236" s="43">
        <f t="shared" si="34"/>
        <v>9417.7740789831714</v>
      </c>
      <c r="T236" s="43">
        <v>8396.796039543724</v>
      </c>
      <c r="U236" s="2">
        <f t="shared" si="35"/>
        <v>1020.9780394394475</v>
      </c>
      <c r="V236" s="52">
        <v>-14.311963215724973</v>
      </c>
      <c r="W236" s="52">
        <f t="shared" si="36"/>
        <v>1035.2900026551724</v>
      </c>
    </row>
    <row r="237" spans="2:23" x14ac:dyDescent="0.35">
      <c r="B237">
        <v>978</v>
      </c>
      <c r="C237" s="7">
        <v>8</v>
      </c>
      <c r="D237" s="12" t="s">
        <v>178</v>
      </c>
      <c r="E237" s="40">
        <v>27.087988365245032</v>
      </c>
      <c r="F237" s="40">
        <f>INDEX('2020 Summary'!H$5:H$254,MATCH(B237,'2020 Summary'!B$5:B$254,0))</f>
        <v>27.087988365245032</v>
      </c>
      <c r="G237" s="40">
        <f t="shared" si="29"/>
        <v>0</v>
      </c>
      <c r="H237" s="2">
        <v>28437.82</v>
      </c>
      <c r="I237" s="2">
        <f>INDEX('2020 Summary'!E$5:E$254,MATCH(B237,'2020 Summary'!B$5:B$254,0))</f>
        <v>28437.82</v>
      </c>
      <c r="J237" s="2">
        <f t="shared" si="30"/>
        <v>0</v>
      </c>
      <c r="K237" s="2">
        <v>0</v>
      </c>
      <c r="L237" s="2">
        <f>INDEX('2020 Summary'!F$5:F$254,MATCH(B237,'2020 Summary'!B$5:B$254,0))</f>
        <v>0</v>
      </c>
      <c r="M237" s="2">
        <f t="shared" si="31"/>
        <v>0</v>
      </c>
      <c r="N237" s="2">
        <f t="shared" si="28"/>
        <v>28437.82</v>
      </c>
      <c r="O237" s="34">
        <f>INDEX('2020 Summary'!G$5:G$254,MATCH(B237,'2020 Summary'!B$5:B$254,0))</f>
        <v>28437.82</v>
      </c>
      <c r="P237" s="2">
        <f t="shared" si="32"/>
        <v>0</v>
      </c>
      <c r="Q237" s="33">
        <f t="shared" si="33"/>
        <v>1049.8313723615909</v>
      </c>
      <c r="R237" s="43">
        <f t="shared" si="34"/>
        <v>13684.638435944209</v>
      </c>
      <c r="T237" s="43">
        <v>13713.120906751123</v>
      </c>
      <c r="U237" s="2">
        <f t="shared" si="35"/>
        <v>-28.482470806913625</v>
      </c>
      <c r="V237" s="52">
        <v>-23.373401124183147</v>
      </c>
      <c r="W237" s="52">
        <f t="shared" si="36"/>
        <v>-5.1090696827304782</v>
      </c>
    </row>
    <row r="238" spans="2:23" x14ac:dyDescent="0.35">
      <c r="B238">
        <v>985</v>
      </c>
      <c r="C238" s="7">
        <v>8</v>
      </c>
      <c r="D238" s="12" t="s">
        <v>179</v>
      </c>
      <c r="E238" s="40">
        <v>56.686226041007984</v>
      </c>
      <c r="F238" s="40">
        <f>INDEX('2020 Summary'!H$5:H$254,MATCH(B238,'2020 Summary'!B$5:B$254,0))</f>
        <v>56.686226041007984</v>
      </c>
      <c r="G238" s="40">
        <f t="shared" si="29"/>
        <v>0</v>
      </c>
      <c r="H238" s="2">
        <v>254362.88</v>
      </c>
      <c r="I238" s="2">
        <f>INDEX('2020 Summary'!E$5:E$254,MATCH(B238,'2020 Summary'!B$5:B$254,0))</f>
        <v>254362.88</v>
      </c>
      <c r="J238" s="2">
        <f t="shared" si="30"/>
        <v>0</v>
      </c>
      <c r="K238" s="2">
        <v>0</v>
      </c>
      <c r="L238" s="2">
        <f>INDEX('2020 Summary'!F$5:F$254,MATCH(B238,'2020 Summary'!B$5:B$254,0))</f>
        <v>0</v>
      </c>
      <c r="M238" s="2">
        <f t="shared" si="31"/>
        <v>0</v>
      </c>
      <c r="N238" s="2">
        <f t="shared" si="28"/>
        <v>254362.88</v>
      </c>
      <c r="O238" s="34">
        <f>INDEX('2020 Summary'!G$5:G$254,MATCH(B238,'2020 Summary'!B$5:B$254,0))</f>
        <v>254362.88</v>
      </c>
      <c r="P238" s="2">
        <f t="shared" si="32"/>
        <v>0</v>
      </c>
      <c r="Q238" s="33">
        <f t="shared" si="33"/>
        <v>4487.2078768480487</v>
      </c>
      <c r="R238" s="43">
        <f t="shared" si="34"/>
        <v>122402.6329840144</v>
      </c>
      <c r="T238" s="43">
        <v>122657.39524441138</v>
      </c>
      <c r="U238" s="2">
        <f t="shared" si="35"/>
        <v>-254.7622603969794</v>
      </c>
      <c r="V238" s="52">
        <v>-209.06404307158664</v>
      </c>
      <c r="W238" s="52">
        <f t="shared" si="36"/>
        <v>-45.698217325392761</v>
      </c>
    </row>
    <row r="239" spans="2:23" x14ac:dyDescent="0.35">
      <c r="B239">
        <v>100</v>
      </c>
      <c r="C239" s="7">
        <v>9</v>
      </c>
      <c r="D239" s="12" t="s">
        <v>180</v>
      </c>
      <c r="E239" s="40">
        <v>35.870600930990676</v>
      </c>
      <c r="F239" s="40">
        <f>INDEX('2020 Summary'!H$5:H$254,MATCH(B239,'2020 Summary'!B$5:B$254,0))</f>
        <v>35.870600930990676</v>
      </c>
      <c r="G239" s="40">
        <f t="shared" si="29"/>
        <v>0</v>
      </c>
      <c r="H239" s="2">
        <v>31585.98</v>
      </c>
      <c r="I239" s="2">
        <f>INDEX('2020 Summary'!E$5:E$254,MATCH(B239,'2020 Summary'!B$5:B$254,0))</f>
        <v>31585.98</v>
      </c>
      <c r="J239" s="2">
        <f t="shared" si="30"/>
        <v>0</v>
      </c>
      <c r="K239" s="2">
        <v>0</v>
      </c>
      <c r="L239" s="2">
        <f>INDEX('2020 Summary'!F$5:F$254,MATCH(B239,'2020 Summary'!B$5:B$254,0))</f>
        <v>0</v>
      </c>
      <c r="M239" s="2">
        <f t="shared" si="31"/>
        <v>0</v>
      </c>
      <c r="N239" s="2">
        <f t="shared" si="28"/>
        <v>31585.98</v>
      </c>
      <c r="O239" s="34">
        <f>INDEX('2020 Summary'!G$5:G$254,MATCH(B239,'2020 Summary'!B$5:B$254,0))</f>
        <v>31585.98</v>
      </c>
      <c r="P239" s="2">
        <f t="shared" si="32"/>
        <v>0</v>
      </c>
      <c r="Q239" s="33">
        <f t="shared" si="33"/>
        <v>880.55341087723605</v>
      </c>
      <c r="R239" s="43">
        <f t="shared" si="34"/>
        <v>15199.572820454066</v>
      </c>
      <c r="T239" s="43">
        <v>15231.208394251838</v>
      </c>
      <c r="U239" s="2">
        <f t="shared" si="35"/>
        <v>-31.63557379777194</v>
      </c>
      <c r="V239" s="52">
        <v>-25.960913334440193</v>
      </c>
      <c r="W239" s="52">
        <f t="shared" si="36"/>
        <v>-5.6746604633317475</v>
      </c>
    </row>
    <row r="240" spans="2:23" x14ac:dyDescent="0.35">
      <c r="B240">
        <v>159</v>
      </c>
      <c r="C240" s="7">
        <v>9</v>
      </c>
      <c r="D240" s="12" t="s">
        <v>293</v>
      </c>
      <c r="E240" s="40">
        <v>778.17335536840437</v>
      </c>
      <c r="F240" s="40">
        <f>INDEX('2020 Summary'!H$5:H$254,MATCH(B240,'2020 Summary'!B$5:B$254,0))</f>
        <v>778.17335536840437</v>
      </c>
      <c r="G240" s="40">
        <f t="shared" si="29"/>
        <v>0</v>
      </c>
      <c r="H240" s="2">
        <v>297599.14</v>
      </c>
      <c r="I240" s="2">
        <f>INDEX('2020 Summary'!E$5:E$254,MATCH(B240,'2020 Summary'!B$5:B$254,0))</f>
        <v>297599.14</v>
      </c>
      <c r="J240" s="2">
        <f t="shared" si="30"/>
        <v>0</v>
      </c>
      <c r="K240" s="2">
        <v>0</v>
      </c>
      <c r="L240" s="2">
        <f>INDEX('2020 Summary'!F$5:F$254,MATCH(B240,'2020 Summary'!B$5:B$254,0))</f>
        <v>0</v>
      </c>
      <c r="M240" s="2">
        <f t="shared" si="31"/>
        <v>0</v>
      </c>
      <c r="N240" s="2">
        <f t="shared" si="28"/>
        <v>297599.14</v>
      </c>
      <c r="O240" s="34">
        <f>INDEX('2020 Summary'!G$5:G$254,MATCH(B240,'2020 Summary'!B$5:B$254,0))</f>
        <v>297599.14</v>
      </c>
      <c r="P240" s="2">
        <f t="shared" si="32"/>
        <v>0</v>
      </c>
      <c r="Q240" s="33">
        <f t="shared" si="33"/>
        <v>382.4329604026471</v>
      </c>
      <c r="R240" s="43">
        <f t="shared" si="34"/>
        <v>143208.46779914713</v>
      </c>
      <c r="T240" s="43">
        <v>143506.53420568645</v>
      </c>
      <c r="U240" s="2">
        <f t="shared" si="35"/>
        <v>-298.06640653932118</v>
      </c>
      <c r="V240" s="52">
        <v>-244.60046773738577</v>
      </c>
      <c r="W240" s="52">
        <f t="shared" si="36"/>
        <v>-53.465938801935408</v>
      </c>
    </row>
    <row r="241" spans="2:23" x14ac:dyDescent="0.35">
      <c r="B241">
        <v>173</v>
      </c>
      <c r="C241" s="7">
        <v>9</v>
      </c>
      <c r="D241" s="12" t="s">
        <v>181</v>
      </c>
      <c r="E241" s="40">
        <v>338.94000000000011</v>
      </c>
      <c r="F241" s="40">
        <f>INDEX('2020 Summary'!H$5:H$254,MATCH(B241,'2020 Summary'!B$5:B$254,0))</f>
        <v>338.94000000000011</v>
      </c>
      <c r="G241" s="40">
        <f t="shared" si="29"/>
        <v>0</v>
      </c>
      <c r="H241" s="2">
        <v>221080.77</v>
      </c>
      <c r="I241" s="2">
        <f>INDEX('2020 Summary'!E$5:E$254,MATCH(B241,'2020 Summary'!B$5:B$254,0))</f>
        <v>221080.77</v>
      </c>
      <c r="J241" s="2">
        <f t="shared" si="30"/>
        <v>0</v>
      </c>
      <c r="K241" s="2">
        <v>0</v>
      </c>
      <c r="L241" s="2">
        <f>INDEX('2020 Summary'!F$5:F$254,MATCH(B241,'2020 Summary'!B$5:B$254,0))</f>
        <v>0</v>
      </c>
      <c r="M241" s="2">
        <f t="shared" si="31"/>
        <v>0</v>
      </c>
      <c r="N241" s="2">
        <f t="shared" si="28"/>
        <v>221080.77</v>
      </c>
      <c r="O241" s="34">
        <f>INDEX('2020 Summary'!G$5:G$254,MATCH(B241,'2020 Summary'!B$5:B$254,0))</f>
        <v>221080.77</v>
      </c>
      <c r="P241" s="2">
        <f t="shared" si="32"/>
        <v>0</v>
      </c>
      <c r="Q241" s="33">
        <f t="shared" si="33"/>
        <v>652.27110993096096</v>
      </c>
      <c r="R241" s="43">
        <f t="shared" si="34"/>
        <v>106386.86096860241</v>
      </c>
      <c r="T241" s="43">
        <v>106608.28886207298</v>
      </c>
      <c r="U241" s="2">
        <f t="shared" si="35"/>
        <v>-221.42789347056532</v>
      </c>
      <c r="V241" s="52">
        <v>-181.70905920541554</v>
      </c>
      <c r="W241" s="52">
        <f t="shared" si="36"/>
        <v>-39.718834265149781</v>
      </c>
    </row>
    <row r="242" spans="2:23" x14ac:dyDescent="0.35">
      <c r="B242">
        <v>204</v>
      </c>
      <c r="C242" s="7">
        <v>9</v>
      </c>
      <c r="D242" s="12" t="s">
        <v>182</v>
      </c>
      <c r="E242" s="40">
        <v>613.34</v>
      </c>
      <c r="F242" s="40">
        <f>INDEX('2020 Summary'!H$5:H$254,MATCH(B242,'2020 Summary'!B$5:B$254,0))</f>
        <v>613.34</v>
      </c>
      <c r="G242" s="40">
        <f t="shared" si="29"/>
        <v>0</v>
      </c>
      <c r="H242" s="2">
        <v>514725.42</v>
      </c>
      <c r="I242" s="2">
        <f>INDEX('2020 Summary'!E$5:E$254,MATCH(B242,'2020 Summary'!B$5:B$254,0))</f>
        <v>514883.21</v>
      </c>
      <c r="J242" s="2">
        <f t="shared" si="30"/>
        <v>157.79000000003725</v>
      </c>
      <c r="K242" s="2">
        <v>0</v>
      </c>
      <c r="L242" s="2">
        <f>INDEX('2020 Summary'!F$5:F$254,MATCH(B242,'2020 Summary'!B$5:B$254,0))</f>
        <v>0</v>
      </c>
      <c r="M242" s="2">
        <f t="shared" si="31"/>
        <v>0</v>
      </c>
      <c r="N242" s="2">
        <f t="shared" si="28"/>
        <v>514725.42</v>
      </c>
      <c r="O242" s="34">
        <f>INDEX('2020 Summary'!G$5:G$254,MATCH(B242,'2020 Summary'!B$5:B$254,0))</f>
        <v>514883.21</v>
      </c>
      <c r="P242" s="2">
        <f t="shared" si="32"/>
        <v>157.79000000003725</v>
      </c>
      <c r="Q242" s="33">
        <f t="shared" si="33"/>
        <v>839.47436984380602</v>
      </c>
      <c r="R242" s="43">
        <f t="shared" si="34"/>
        <v>247768.30873774199</v>
      </c>
      <c r="T242" s="43">
        <v>248207.91179627174</v>
      </c>
      <c r="U242" s="2">
        <f t="shared" si="35"/>
        <v>-439.6030585297558</v>
      </c>
      <c r="V242" s="52">
        <v>-423.05928198693437</v>
      </c>
      <c r="W242" s="52">
        <f t="shared" si="36"/>
        <v>-16.543776542821433</v>
      </c>
    </row>
    <row r="243" spans="2:23" x14ac:dyDescent="0.35">
      <c r="B243">
        <v>218</v>
      </c>
      <c r="C243" s="7">
        <v>9</v>
      </c>
      <c r="D243" s="12" t="s">
        <v>183</v>
      </c>
      <c r="E243" s="40">
        <v>260.49767159363108</v>
      </c>
      <c r="F243" s="40">
        <f>INDEX('2020 Summary'!H$5:H$254,MATCH(B243,'2020 Summary'!B$5:B$254,0))</f>
        <v>260.49767159363108</v>
      </c>
      <c r="G243" s="40">
        <f t="shared" si="29"/>
        <v>0</v>
      </c>
      <c r="H243" s="2">
        <v>223088.93</v>
      </c>
      <c r="I243" s="2">
        <f>INDEX('2020 Summary'!E$5:E$254,MATCH(B243,'2020 Summary'!B$5:B$254,0))</f>
        <v>223088.93</v>
      </c>
      <c r="J243" s="2">
        <f t="shared" si="30"/>
        <v>0</v>
      </c>
      <c r="K243" s="2">
        <v>90</v>
      </c>
      <c r="L243" s="2">
        <f>INDEX('2020 Summary'!F$5:F$254,MATCH(B243,'2020 Summary'!B$5:B$254,0))</f>
        <v>90</v>
      </c>
      <c r="M243" s="2">
        <f t="shared" si="31"/>
        <v>0</v>
      </c>
      <c r="N243" s="2">
        <f t="shared" si="28"/>
        <v>222998.93</v>
      </c>
      <c r="O243" s="34">
        <f>INDEX('2020 Summary'!G$5:G$254,MATCH(B243,'2020 Summary'!B$5:B$254,0))</f>
        <v>222998.93</v>
      </c>
      <c r="P243" s="2">
        <f t="shared" si="32"/>
        <v>0</v>
      </c>
      <c r="Q243" s="33">
        <f t="shared" si="33"/>
        <v>856.04960933344523</v>
      </c>
      <c r="R243" s="43">
        <f t="shared" si="34"/>
        <v>107309.90380600313</v>
      </c>
      <c r="T243" s="43">
        <v>107533.25287121622</v>
      </c>
      <c r="U243" s="2">
        <f t="shared" si="35"/>
        <v>-223.34906521308585</v>
      </c>
      <c r="V243" s="52">
        <v>-183.28561898040061</v>
      </c>
      <c r="W243" s="52">
        <f t="shared" si="36"/>
        <v>-40.063446232685237</v>
      </c>
    </row>
    <row r="244" spans="2:23" x14ac:dyDescent="0.35">
      <c r="B244">
        <v>230</v>
      </c>
      <c r="C244" s="7">
        <v>9</v>
      </c>
      <c r="D244" s="12" t="s">
        <v>184</v>
      </c>
      <c r="E244" s="40">
        <v>133.83789165377343</v>
      </c>
      <c r="F244" s="40">
        <f>INDEX('2020 Summary'!H$5:H$254,MATCH(B244,'2020 Summary'!B$5:B$254,0))</f>
        <v>133.83789165377343</v>
      </c>
      <c r="G244" s="40">
        <f t="shared" si="29"/>
        <v>0</v>
      </c>
      <c r="H244" s="2">
        <v>129718.27</v>
      </c>
      <c r="I244" s="2">
        <f>INDEX('2020 Summary'!E$5:E$254,MATCH(B244,'2020 Summary'!B$5:B$254,0))</f>
        <v>128964.63</v>
      </c>
      <c r="J244" s="2">
        <f t="shared" si="30"/>
        <v>-753.63999999999942</v>
      </c>
      <c r="K244" s="2">
        <v>2538</v>
      </c>
      <c r="L244" s="2">
        <f>INDEX('2020 Summary'!F$5:F$254,MATCH(B244,'2020 Summary'!B$5:B$254,0))</f>
        <v>2538</v>
      </c>
      <c r="M244" s="2">
        <f t="shared" si="31"/>
        <v>0</v>
      </c>
      <c r="N244" s="2">
        <f t="shared" si="28"/>
        <v>127180.27</v>
      </c>
      <c r="O244" s="34">
        <f>INDEX('2020 Summary'!G$5:G$254,MATCH(B244,'2020 Summary'!B$5:B$254,0))</f>
        <v>126426.63</v>
      </c>
      <c r="P244" s="2">
        <f t="shared" si="32"/>
        <v>-753.63999999999942</v>
      </c>
      <c r="Q244" s="33">
        <f t="shared" si="33"/>
        <v>944.62508664627137</v>
      </c>
      <c r="R244" s="43">
        <f t="shared" si="34"/>
        <v>60838.092379264555</v>
      </c>
      <c r="T244" s="43">
        <v>61328.133431579939</v>
      </c>
      <c r="U244" s="2">
        <f t="shared" si="35"/>
        <v>-490.04105231538415</v>
      </c>
      <c r="V244" s="52">
        <v>-104.53105989811593</v>
      </c>
      <c r="W244" s="52">
        <f t="shared" si="36"/>
        <v>-385.50999241726822</v>
      </c>
    </row>
    <row r="245" spans="2:23" x14ac:dyDescent="0.35">
      <c r="B245">
        <v>277</v>
      </c>
      <c r="C245" s="7">
        <v>9</v>
      </c>
      <c r="D245" s="12" t="s">
        <v>294</v>
      </c>
      <c r="E245" s="40">
        <v>97.350000000000009</v>
      </c>
      <c r="F245" s="40">
        <f>INDEX('2020 Summary'!H$5:H$254,MATCH(B245,'2020 Summary'!B$5:B$254,0))</f>
        <v>97.350000000000009</v>
      </c>
      <c r="G245" s="40">
        <f t="shared" si="29"/>
        <v>0</v>
      </c>
      <c r="H245" s="2">
        <v>207513.60000000001</v>
      </c>
      <c r="I245" s="2">
        <f>INDEX('2020 Summary'!E$5:E$254,MATCH(B245,'2020 Summary'!B$5:B$254,0))</f>
        <v>207513.60000000001</v>
      </c>
      <c r="J245" s="2">
        <f t="shared" si="30"/>
        <v>0</v>
      </c>
      <c r="K245" s="2">
        <v>0</v>
      </c>
      <c r="L245" s="2">
        <f>INDEX('2020 Summary'!F$5:F$254,MATCH(B245,'2020 Summary'!B$5:B$254,0))</f>
        <v>0</v>
      </c>
      <c r="M245" s="2">
        <f t="shared" si="31"/>
        <v>0</v>
      </c>
      <c r="N245" s="2">
        <f t="shared" si="28"/>
        <v>207513.60000000001</v>
      </c>
      <c r="O245" s="34">
        <f>INDEX('2020 Summary'!G$5:G$254,MATCH(B245,'2020 Summary'!B$5:B$254,0))</f>
        <v>207513.60000000001</v>
      </c>
      <c r="P245" s="2">
        <f t="shared" si="32"/>
        <v>0</v>
      </c>
      <c r="Q245" s="33">
        <f t="shared" si="33"/>
        <v>2131.6240369799689</v>
      </c>
      <c r="R245" s="43">
        <f t="shared" si="34"/>
        <v>99858.167276575783</v>
      </c>
      <c r="T245" s="43">
        <v>100066.00669795329</v>
      </c>
      <c r="U245" s="2">
        <f t="shared" si="35"/>
        <v>-207.83942137750273</v>
      </c>
      <c r="V245" s="52">
        <v>-170.5580319280125</v>
      </c>
      <c r="W245" s="52">
        <f t="shared" si="36"/>
        <v>-37.281389449490234</v>
      </c>
    </row>
    <row r="246" spans="2:23" x14ac:dyDescent="0.35">
      <c r="B246">
        <v>279</v>
      </c>
      <c r="C246" s="7">
        <v>9</v>
      </c>
      <c r="D246" s="12" t="s">
        <v>185</v>
      </c>
      <c r="E246" s="40">
        <v>318.31362465983165</v>
      </c>
      <c r="F246" s="40">
        <f>INDEX('2020 Summary'!H$5:H$254,MATCH(B246,'2020 Summary'!B$5:B$254,0))</f>
        <v>318.31362465983165</v>
      </c>
      <c r="G246" s="40">
        <f t="shared" si="29"/>
        <v>0</v>
      </c>
      <c r="H246" s="2">
        <v>182431.5</v>
      </c>
      <c r="I246" s="2">
        <f>INDEX('2020 Summary'!E$5:E$254,MATCH(B246,'2020 Summary'!B$5:B$254,0))</f>
        <v>182431.5</v>
      </c>
      <c r="J246" s="2">
        <f t="shared" si="30"/>
        <v>0</v>
      </c>
      <c r="K246" s="2">
        <v>106</v>
      </c>
      <c r="L246" s="2">
        <f>INDEX('2020 Summary'!F$5:F$254,MATCH(B246,'2020 Summary'!B$5:B$254,0))</f>
        <v>106</v>
      </c>
      <c r="M246" s="2">
        <f t="shared" si="31"/>
        <v>0</v>
      </c>
      <c r="N246" s="2">
        <f t="shared" si="28"/>
        <v>182325.5</v>
      </c>
      <c r="O246" s="34">
        <f>INDEX('2020 Summary'!G$5:G$254,MATCH(B246,'2020 Summary'!B$5:B$254,0))</f>
        <v>182325.5</v>
      </c>
      <c r="P246" s="2">
        <f t="shared" si="32"/>
        <v>0</v>
      </c>
      <c r="Q246" s="33">
        <f t="shared" si="33"/>
        <v>572.78572412614631</v>
      </c>
      <c r="R246" s="43">
        <f t="shared" si="34"/>
        <v>87737.335180852329</v>
      </c>
      <c r="T246" s="43">
        <v>87919.946953875216</v>
      </c>
      <c r="U246" s="2">
        <f t="shared" si="35"/>
        <v>-182.61177302288706</v>
      </c>
      <c r="V246" s="52">
        <v>-149.8556164525653</v>
      </c>
      <c r="W246" s="52">
        <f t="shared" si="36"/>
        <v>-32.756156570321764</v>
      </c>
    </row>
    <row r="247" spans="2:23" x14ac:dyDescent="0.35">
      <c r="B247">
        <v>331</v>
      </c>
      <c r="C247" s="7">
        <v>9</v>
      </c>
      <c r="D247" s="12" t="s">
        <v>186</v>
      </c>
      <c r="E247" s="40">
        <v>375.16496465067547</v>
      </c>
      <c r="F247" s="40">
        <f>INDEX('2020 Summary'!H$5:H$254,MATCH(B247,'2020 Summary'!B$5:B$254,0))</f>
        <v>375.16496465067547</v>
      </c>
      <c r="G247" s="40">
        <f t="shared" si="29"/>
        <v>0</v>
      </c>
      <c r="H247" s="2">
        <v>175919.58</v>
      </c>
      <c r="I247" s="2">
        <f>INDEX('2020 Summary'!E$5:E$254,MATCH(B247,'2020 Summary'!B$5:B$254,0))</f>
        <v>175919.58</v>
      </c>
      <c r="J247" s="2">
        <f t="shared" si="30"/>
        <v>0</v>
      </c>
      <c r="K247" s="2">
        <v>0</v>
      </c>
      <c r="L247" s="2">
        <f>INDEX('2020 Summary'!F$5:F$254,MATCH(B247,'2020 Summary'!B$5:B$254,0))</f>
        <v>0</v>
      </c>
      <c r="M247" s="2">
        <f t="shared" si="31"/>
        <v>0</v>
      </c>
      <c r="N247" s="2">
        <f t="shared" si="28"/>
        <v>175919.58</v>
      </c>
      <c r="O247" s="34">
        <f>INDEX('2020 Summary'!G$5:G$254,MATCH(B247,'2020 Summary'!B$5:B$254,0))</f>
        <v>175919.58</v>
      </c>
      <c r="P247" s="2">
        <f t="shared" si="32"/>
        <v>0</v>
      </c>
      <c r="Q247" s="33">
        <f t="shared" si="33"/>
        <v>468.91260265681433</v>
      </c>
      <c r="R247" s="43">
        <f t="shared" si="34"/>
        <v>84654.725506496703</v>
      </c>
      <c r="T247" s="43">
        <v>84830.921301452661</v>
      </c>
      <c r="U247" s="2">
        <f t="shared" si="35"/>
        <v>-176.19579495595826</v>
      </c>
      <c r="V247" s="52">
        <v>-144.59051041668863</v>
      </c>
      <c r="W247" s="52">
        <f t="shared" si="36"/>
        <v>-31.605284539269633</v>
      </c>
    </row>
    <row r="248" spans="2:23" x14ac:dyDescent="0.35">
      <c r="B248">
        <v>369</v>
      </c>
      <c r="C248" s="7">
        <v>9</v>
      </c>
      <c r="D248" s="12" t="s">
        <v>295</v>
      </c>
      <c r="E248" s="40">
        <v>421.83</v>
      </c>
      <c r="F248" s="40">
        <f>INDEX('2020 Summary'!H$5:H$254,MATCH(B248,'2020 Summary'!B$5:B$254,0))</f>
        <v>421.83</v>
      </c>
      <c r="G248" s="40">
        <f t="shared" si="29"/>
        <v>0</v>
      </c>
      <c r="H248" s="2">
        <v>448718.25</v>
      </c>
      <c r="I248" s="2">
        <f>INDEX('2020 Summary'!E$5:E$254,MATCH(B248,'2020 Summary'!B$5:B$254,0))</f>
        <v>448718.25</v>
      </c>
      <c r="J248" s="2">
        <f t="shared" si="30"/>
        <v>0</v>
      </c>
      <c r="K248" s="2">
        <v>0</v>
      </c>
      <c r="L248" s="2">
        <f>INDEX('2020 Summary'!F$5:F$254,MATCH(B248,'2020 Summary'!B$5:B$254,0))</f>
        <v>0</v>
      </c>
      <c r="M248" s="2">
        <f t="shared" si="31"/>
        <v>0</v>
      </c>
      <c r="N248" s="2">
        <f t="shared" si="28"/>
        <v>448718.25</v>
      </c>
      <c r="O248" s="34">
        <f>INDEX('2020 Summary'!G$5:G$254,MATCH(B248,'2020 Summary'!B$5:B$254,0))</f>
        <v>448718.25</v>
      </c>
      <c r="P248" s="2">
        <f t="shared" si="32"/>
        <v>0</v>
      </c>
      <c r="Q248" s="33">
        <f t="shared" si="33"/>
        <v>1063.7419102482042</v>
      </c>
      <c r="R248" s="43">
        <f t="shared" si="34"/>
        <v>215928.89366553494</v>
      </c>
      <c r="T248" s="43">
        <v>216378.31645730147</v>
      </c>
      <c r="U248" s="2">
        <f t="shared" si="35"/>
        <v>-449.42279176652664</v>
      </c>
      <c r="V248" s="52">
        <v>-368.80716063998989</v>
      </c>
      <c r="W248" s="52">
        <f t="shared" si="36"/>
        <v>-80.615631126536755</v>
      </c>
    </row>
    <row r="249" spans="2:23" x14ac:dyDescent="0.35">
      <c r="B249">
        <v>416</v>
      </c>
      <c r="C249" s="7">
        <v>9</v>
      </c>
      <c r="D249" s="12" t="s">
        <v>187</v>
      </c>
      <c r="E249" s="40">
        <v>67.157926543754371</v>
      </c>
      <c r="F249" s="40">
        <f>INDEX('2020 Summary'!H$5:H$254,MATCH(B249,'2020 Summary'!B$5:B$254,0))</f>
        <v>67.157926543754371</v>
      </c>
      <c r="G249" s="40">
        <f t="shared" si="29"/>
        <v>0</v>
      </c>
      <c r="H249" s="2">
        <v>87493.47</v>
      </c>
      <c r="I249" s="2">
        <f>INDEX('2020 Summary'!E$5:E$254,MATCH(B249,'2020 Summary'!B$5:B$254,0))</f>
        <v>87493.47</v>
      </c>
      <c r="J249" s="2">
        <f t="shared" si="30"/>
        <v>0</v>
      </c>
      <c r="K249" s="2">
        <v>0</v>
      </c>
      <c r="L249" s="2">
        <f>INDEX('2020 Summary'!F$5:F$254,MATCH(B249,'2020 Summary'!B$5:B$254,0))</f>
        <v>0</v>
      </c>
      <c r="M249" s="2">
        <f t="shared" si="31"/>
        <v>0</v>
      </c>
      <c r="N249" s="2">
        <f t="shared" si="28"/>
        <v>87493.47</v>
      </c>
      <c r="O249" s="34">
        <f>INDEX('2020 Summary'!G$5:G$254,MATCH(B249,'2020 Summary'!B$5:B$254,0))</f>
        <v>87493.47</v>
      </c>
      <c r="P249" s="2">
        <f t="shared" si="32"/>
        <v>0</v>
      </c>
      <c r="Q249" s="33">
        <f t="shared" si="33"/>
        <v>1302.8018359530015</v>
      </c>
      <c r="R249" s="43">
        <f t="shared" si="34"/>
        <v>42102.963674997998</v>
      </c>
      <c r="T249" s="43">
        <v>42190.594520297345</v>
      </c>
      <c r="U249" s="2">
        <f t="shared" si="35"/>
        <v>-87.630845299347129</v>
      </c>
      <c r="V249" s="52">
        <v>-71.911980948490964</v>
      </c>
      <c r="W249" s="52">
        <f t="shared" si="36"/>
        <v>-15.718864350856165</v>
      </c>
    </row>
    <row r="250" spans="2:23" x14ac:dyDescent="0.35">
      <c r="B250">
        <v>420</v>
      </c>
      <c r="C250" s="7">
        <v>9</v>
      </c>
      <c r="D250" s="12" t="s">
        <v>188</v>
      </c>
      <c r="E250" s="40">
        <v>398.26210274242231</v>
      </c>
      <c r="F250" s="40">
        <f>INDEX('2020 Summary'!H$5:H$254,MATCH(B250,'2020 Summary'!B$5:B$254,0))</f>
        <v>398.26210274242231</v>
      </c>
      <c r="G250" s="40">
        <f t="shared" si="29"/>
        <v>0</v>
      </c>
      <c r="H250" s="2">
        <v>372339.55</v>
      </c>
      <c r="I250" s="2">
        <f>INDEX('2020 Summary'!E$5:E$254,MATCH(B250,'2020 Summary'!B$5:B$254,0))</f>
        <v>372339.55</v>
      </c>
      <c r="J250" s="2">
        <f t="shared" si="30"/>
        <v>0</v>
      </c>
      <c r="K250" s="2">
        <v>144.32</v>
      </c>
      <c r="L250" s="2">
        <f>INDEX('2020 Summary'!F$5:F$254,MATCH(B250,'2020 Summary'!B$5:B$254,0))</f>
        <v>144.32</v>
      </c>
      <c r="M250" s="2">
        <f t="shared" si="31"/>
        <v>0</v>
      </c>
      <c r="N250" s="2">
        <f t="shared" si="28"/>
        <v>372195.23</v>
      </c>
      <c r="O250" s="34">
        <f>INDEX('2020 Summary'!G$5:G$254,MATCH(B250,'2020 Summary'!B$5:B$254,0))</f>
        <v>372195.23</v>
      </c>
      <c r="P250" s="2">
        <f t="shared" si="32"/>
        <v>0</v>
      </c>
      <c r="Q250" s="33">
        <f t="shared" si="33"/>
        <v>934.54844796196642</v>
      </c>
      <c r="R250" s="43">
        <f t="shared" si="34"/>
        <v>179105.04919621459</v>
      </c>
      <c r="T250" s="43">
        <v>179477.82881761127</v>
      </c>
      <c r="U250" s="2">
        <f t="shared" si="35"/>
        <v>-372.77962139667943</v>
      </c>
      <c r="V250" s="52">
        <v>-305.91193021467188</v>
      </c>
      <c r="W250" s="52">
        <f t="shared" si="36"/>
        <v>-66.867691182007547</v>
      </c>
    </row>
    <row r="251" spans="2:23" x14ac:dyDescent="0.35">
      <c r="B251">
        <v>508</v>
      </c>
      <c r="C251" s="7">
        <v>9</v>
      </c>
      <c r="D251" s="12" t="s">
        <v>189</v>
      </c>
      <c r="E251" s="40">
        <v>48.291485223038698</v>
      </c>
      <c r="F251" s="40">
        <f>INDEX('2020 Summary'!H$5:H$254,MATCH(B251,'2020 Summary'!B$5:B$254,0))</f>
        <v>48.291485223038698</v>
      </c>
      <c r="G251" s="40">
        <f t="shared" si="29"/>
        <v>0</v>
      </c>
      <c r="H251" s="2">
        <v>98187.71</v>
      </c>
      <c r="I251" s="2">
        <f>INDEX('2020 Summary'!E$5:E$254,MATCH(B251,'2020 Summary'!B$5:B$254,0))</f>
        <v>98187.71</v>
      </c>
      <c r="J251" s="2">
        <f t="shared" si="30"/>
        <v>0</v>
      </c>
      <c r="K251" s="2">
        <v>0</v>
      </c>
      <c r="L251" s="2">
        <f>INDEX('2020 Summary'!F$5:F$254,MATCH(B251,'2020 Summary'!B$5:B$254,0))</f>
        <v>0</v>
      </c>
      <c r="M251" s="2">
        <f t="shared" si="31"/>
        <v>0</v>
      </c>
      <c r="N251" s="2">
        <f t="shared" si="28"/>
        <v>98187.71</v>
      </c>
      <c r="O251" s="34">
        <f>INDEX('2020 Summary'!G$5:G$254,MATCH(B251,'2020 Summary'!B$5:B$254,0))</f>
        <v>98187.71</v>
      </c>
      <c r="P251" s="2">
        <f t="shared" si="32"/>
        <v>0</v>
      </c>
      <c r="Q251" s="33">
        <f t="shared" si="33"/>
        <v>2033.2302795515809</v>
      </c>
      <c r="R251" s="43">
        <f t="shared" si="34"/>
        <v>47249.167137401659</v>
      </c>
      <c r="T251" s="43">
        <v>47347.509013947492</v>
      </c>
      <c r="U251" s="2">
        <f t="shared" si="35"/>
        <v>-98.341876545833657</v>
      </c>
      <c r="V251" s="52">
        <v>-80.701711006498954</v>
      </c>
      <c r="W251" s="52">
        <f t="shared" si="36"/>
        <v>-17.640165539334703</v>
      </c>
    </row>
    <row r="252" spans="2:23" x14ac:dyDescent="0.35">
      <c r="B252">
        <v>512</v>
      </c>
      <c r="C252" s="7">
        <v>9</v>
      </c>
      <c r="D252" s="12" t="s">
        <v>190</v>
      </c>
      <c r="E252" s="40">
        <v>245.73300839515298</v>
      </c>
      <c r="F252" s="40">
        <f>INDEX('2020 Summary'!H$5:H$254,MATCH(B252,'2020 Summary'!B$5:B$254,0))</f>
        <v>245.73300839515298</v>
      </c>
      <c r="G252" s="40">
        <f t="shared" si="29"/>
        <v>0</v>
      </c>
      <c r="H252" s="2">
        <v>283043.34999999998</v>
      </c>
      <c r="I252" s="2">
        <f>INDEX('2020 Summary'!E$5:E$254,MATCH(B252,'2020 Summary'!B$5:B$254,0))</f>
        <v>283043.34999999998</v>
      </c>
      <c r="J252" s="2">
        <f t="shared" si="30"/>
        <v>0</v>
      </c>
      <c r="K252" s="2">
        <v>6960.49</v>
      </c>
      <c r="L252" s="2">
        <f>INDEX('2020 Summary'!F$5:F$254,MATCH(B252,'2020 Summary'!B$5:B$254,0))</f>
        <v>6960.49</v>
      </c>
      <c r="M252" s="2">
        <f t="shared" si="31"/>
        <v>0</v>
      </c>
      <c r="N252" s="2">
        <f t="shared" si="28"/>
        <v>276082.86</v>
      </c>
      <c r="O252" s="34">
        <f>INDEX('2020 Summary'!G$5:G$254,MATCH(B252,'2020 Summary'!B$5:B$254,0))</f>
        <v>276082.86</v>
      </c>
      <c r="P252" s="2">
        <f t="shared" si="32"/>
        <v>0</v>
      </c>
      <c r="Q252" s="33">
        <f t="shared" si="33"/>
        <v>1123.5074270365935</v>
      </c>
      <c r="R252" s="43">
        <f t="shared" si="34"/>
        <v>132854.56189895724</v>
      </c>
      <c r="T252" s="43">
        <v>133131.07824234216</v>
      </c>
      <c r="U252" s="2">
        <f t="shared" si="35"/>
        <v>-276.51634338492295</v>
      </c>
      <c r="V252" s="52">
        <v>-226.915967197594</v>
      </c>
      <c r="W252" s="52">
        <f t="shared" si="36"/>
        <v>-49.600376187328948</v>
      </c>
    </row>
    <row r="253" spans="2:23" x14ac:dyDescent="0.35">
      <c r="B253">
        <v>516</v>
      </c>
      <c r="C253" s="7">
        <v>9</v>
      </c>
      <c r="D253" s="12" t="s">
        <v>191</v>
      </c>
      <c r="E253" s="40">
        <v>446.95477199771938</v>
      </c>
      <c r="F253" s="40">
        <f>INDEX('2020 Summary'!H$5:H$254,MATCH(B253,'2020 Summary'!B$5:B$254,0))</f>
        <v>446.95477199771938</v>
      </c>
      <c r="G253" s="40">
        <f t="shared" si="29"/>
        <v>0</v>
      </c>
      <c r="H253" s="2">
        <v>153774.6</v>
      </c>
      <c r="I253" s="2">
        <f>INDEX('2020 Summary'!E$5:E$254,MATCH(B253,'2020 Summary'!B$5:B$254,0))</f>
        <v>153774.6</v>
      </c>
      <c r="J253" s="2">
        <f t="shared" si="30"/>
        <v>0</v>
      </c>
      <c r="K253" s="2">
        <v>48.06</v>
      </c>
      <c r="L253" s="2">
        <f>INDEX('2020 Summary'!F$5:F$254,MATCH(B253,'2020 Summary'!B$5:B$254,0))</f>
        <v>48.06</v>
      </c>
      <c r="M253" s="2">
        <f t="shared" si="31"/>
        <v>0</v>
      </c>
      <c r="N253" s="2">
        <f t="shared" si="28"/>
        <v>153726.54</v>
      </c>
      <c r="O253" s="34">
        <f>INDEX('2020 Summary'!G$5:G$254,MATCH(B253,'2020 Summary'!B$5:B$254,0))</f>
        <v>153726.54</v>
      </c>
      <c r="P253" s="2">
        <f t="shared" si="32"/>
        <v>0</v>
      </c>
      <c r="Q253" s="33">
        <f t="shared" si="33"/>
        <v>343.94204879590012</v>
      </c>
      <c r="R253" s="43">
        <f t="shared" si="34"/>
        <v>73975.154140110419</v>
      </c>
      <c r="T253" s="43">
        <v>74129.122049317171</v>
      </c>
      <c r="U253" s="2">
        <f t="shared" si="35"/>
        <v>-153.96790920675267</v>
      </c>
      <c r="V253" s="52">
        <v>-126.34977234023972</v>
      </c>
      <c r="W253" s="52">
        <f t="shared" si="36"/>
        <v>-27.618136866512941</v>
      </c>
    </row>
    <row r="254" spans="2:23" x14ac:dyDescent="0.35">
      <c r="B254">
        <v>521</v>
      </c>
      <c r="C254" s="7">
        <v>9</v>
      </c>
      <c r="D254" s="12" t="s">
        <v>192</v>
      </c>
      <c r="E254" s="40">
        <v>134.01169581149534</v>
      </c>
      <c r="F254" s="40">
        <f>INDEX('2020 Summary'!H$5:H$254,MATCH(B254,'2020 Summary'!B$5:B$254,0))</f>
        <v>134.01169581149534</v>
      </c>
      <c r="G254" s="40">
        <f t="shared" si="29"/>
        <v>0</v>
      </c>
      <c r="H254" s="2">
        <v>380475.79</v>
      </c>
      <c r="I254" s="2">
        <f>INDEX('2020 Summary'!E$5:E$254,MATCH(B254,'2020 Summary'!B$5:B$254,0))</f>
        <v>380475.79</v>
      </c>
      <c r="J254" s="2">
        <f t="shared" si="30"/>
        <v>0</v>
      </c>
      <c r="K254" s="2">
        <v>26.55</v>
      </c>
      <c r="L254" s="2">
        <f>INDEX('2020 Summary'!F$5:F$254,MATCH(B254,'2020 Summary'!B$5:B$254,0))</f>
        <v>26.55</v>
      </c>
      <c r="M254" s="2">
        <f t="shared" si="31"/>
        <v>0</v>
      </c>
      <c r="N254" s="2">
        <f t="shared" si="28"/>
        <v>380449.24</v>
      </c>
      <c r="O254" s="34">
        <f>INDEX('2020 Summary'!G$5:G$254,MATCH(B254,'2020 Summary'!B$5:B$254,0))</f>
        <v>380449.24</v>
      </c>
      <c r="P254" s="2">
        <f t="shared" si="32"/>
        <v>0</v>
      </c>
      <c r="Q254" s="33">
        <f t="shared" si="33"/>
        <v>2838.9256452298814</v>
      </c>
      <c r="R254" s="43">
        <f t="shared" si="34"/>
        <v>183076.98313829128</v>
      </c>
      <c r="T254" s="43">
        <v>183458.02972947911</v>
      </c>
      <c r="U254" s="2">
        <f t="shared" si="35"/>
        <v>-381.04659118782729</v>
      </c>
      <c r="V254" s="52">
        <v>-312.69600461324444</v>
      </c>
      <c r="W254" s="52">
        <f t="shared" si="36"/>
        <v>-68.350586574582849</v>
      </c>
    </row>
    <row r="255" spans="2:23" x14ac:dyDescent="0.35">
      <c r="B255">
        <v>522</v>
      </c>
      <c r="C255" s="7">
        <v>9</v>
      </c>
      <c r="D255" s="12" t="s">
        <v>193</v>
      </c>
      <c r="E255" s="40">
        <v>75.639569440584623</v>
      </c>
      <c r="F255" s="40">
        <f>INDEX('2020 Summary'!H$5:H$254,MATCH(B255,'2020 Summary'!B$5:B$254,0))</f>
        <v>75.639569440584623</v>
      </c>
      <c r="G255" s="40">
        <f t="shared" si="29"/>
        <v>0</v>
      </c>
      <c r="H255" s="2">
        <v>129914.25</v>
      </c>
      <c r="I255" s="2">
        <f>INDEX('2020 Summary'!E$5:E$254,MATCH(B255,'2020 Summary'!B$5:B$254,0))</f>
        <v>129914.25</v>
      </c>
      <c r="J255" s="2">
        <f t="shared" si="30"/>
        <v>0</v>
      </c>
      <c r="K255" s="2">
        <v>36</v>
      </c>
      <c r="L255" s="2">
        <f>INDEX('2020 Summary'!F$5:F$254,MATCH(B255,'2020 Summary'!B$5:B$254,0))</f>
        <v>36</v>
      </c>
      <c r="M255" s="2">
        <f t="shared" si="31"/>
        <v>0</v>
      </c>
      <c r="N255" s="2">
        <f t="shared" si="28"/>
        <v>129878.25</v>
      </c>
      <c r="O255" s="34">
        <f>INDEX('2020 Summary'!G$5:G$254,MATCH(B255,'2020 Summary'!B$5:B$254,0))</f>
        <v>129878.25</v>
      </c>
      <c r="P255" s="2">
        <f t="shared" si="32"/>
        <v>0</v>
      </c>
      <c r="Q255" s="33">
        <f t="shared" si="33"/>
        <v>1717.0675475885703</v>
      </c>
      <c r="R255" s="43">
        <f t="shared" si="34"/>
        <v>62499.055551486395</v>
      </c>
      <c r="T255" s="43">
        <v>62629.13772600182</v>
      </c>
      <c r="U255" s="2">
        <f t="shared" si="35"/>
        <v>-130.08217451542441</v>
      </c>
      <c r="V255" s="52">
        <v>-106.74856351706694</v>
      </c>
      <c r="W255" s="52">
        <f t="shared" si="36"/>
        <v>-23.333610998357472</v>
      </c>
    </row>
    <row r="256" spans="2:23" x14ac:dyDescent="0.35">
      <c r="B256">
        <v>523</v>
      </c>
      <c r="C256" s="7">
        <v>9</v>
      </c>
      <c r="D256" s="12" t="s">
        <v>194</v>
      </c>
      <c r="E256" s="40">
        <v>625.06927283115476</v>
      </c>
      <c r="F256" s="40">
        <f>INDEX('2020 Summary'!H$5:H$254,MATCH(B256,'2020 Summary'!B$5:B$254,0))</f>
        <v>625.06927283115476</v>
      </c>
      <c r="G256" s="40">
        <f t="shared" si="29"/>
        <v>0</v>
      </c>
      <c r="H256" s="2">
        <v>363457.85</v>
      </c>
      <c r="I256" s="2">
        <f>INDEX('2020 Summary'!E$5:E$254,MATCH(B256,'2020 Summary'!B$5:B$254,0))</f>
        <v>363457.89</v>
      </c>
      <c r="J256" s="2">
        <f t="shared" si="30"/>
        <v>4.0000000037252903E-2</v>
      </c>
      <c r="K256" s="2">
        <v>165.92</v>
      </c>
      <c r="L256" s="2">
        <f>INDEX('2020 Summary'!F$5:F$254,MATCH(B256,'2020 Summary'!B$5:B$254,0))</f>
        <v>165.92</v>
      </c>
      <c r="M256" s="2">
        <f t="shared" si="31"/>
        <v>0</v>
      </c>
      <c r="N256" s="2">
        <f t="shared" si="28"/>
        <v>363291.93</v>
      </c>
      <c r="O256" s="34">
        <f>INDEX('2020 Summary'!G$5:G$254,MATCH(B256,'2020 Summary'!B$5:B$254,0))</f>
        <v>363291.97000000003</v>
      </c>
      <c r="P256" s="2">
        <f t="shared" si="32"/>
        <v>4.0000000037252903E-2</v>
      </c>
      <c r="Q256" s="33">
        <f t="shared" si="33"/>
        <v>581.20273350588036</v>
      </c>
      <c r="R256" s="43">
        <f t="shared" si="34"/>
        <v>174820.68794766584</v>
      </c>
      <c r="T256" s="43">
        <v>175184.53104130222</v>
      </c>
      <c r="U256" s="2">
        <f t="shared" si="35"/>
        <v>-363.84309363638749</v>
      </c>
      <c r="V256" s="52">
        <v>-298.57494052525726</v>
      </c>
      <c r="W256" s="52">
        <f t="shared" si="36"/>
        <v>-65.268153111130232</v>
      </c>
    </row>
    <row r="257" spans="2:23" x14ac:dyDescent="0.35">
      <c r="B257">
        <v>527</v>
      </c>
      <c r="C257" s="7">
        <v>9</v>
      </c>
      <c r="D257" s="12" t="s">
        <v>195</v>
      </c>
      <c r="E257" s="40">
        <v>154.99854785641858</v>
      </c>
      <c r="F257" s="40">
        <f>INDEX('2020 Summary'!H$5:H$254,MATCH(B257,'2020 Summary'!B$5:B$254,0))</f>
        <v>154.99854785641858</v>
      </c>
      <c r="G257" s="40">
        <f t="shared" si="29"/>
        <v>0</v>
      </c>
      <c r="H257" s="2">
        <v>135350.22</v>
      </c>
      <c r="I257" s="2">
        <f>INDEX('2020 Summary'!E$5:E$254,MATCH(B257,'2020 Summary'!B$5:B$254,0))</f>
        <v>135350.22</v>
      </c>
      <c r="J257" s="2">
        <f t="shared" si="30"/>
        <v>0</v>
      </c>
      <c r="K257" s="2">
        <v>0</v>
      </c>
      <c r="L257" s="2">
        <f>INDEX('2020 Summary'!F$5:F$254,MATCH(B257,'2020 Summary'!B$5:B$254,0))</f>
        <v>0</v>
      </c>
      <c r="M257" s="2">
        <f t="shared" si="31"/>
        <v>0</v>
      </c>
      <c r="N257" s="2">
        <f t="shared" si="28"/>
        <v>135350.22</v>
      </c>
      <c r="O257" s="34">
        <f>INDEX('2020 Summary'!G$5:G$254,MATCH(B257,'2020 Summary'!B$5:B$254,0))</f>
        <v>135350.22</v>
      </c>
      <c r="P257" s="2">
        <f t="shared" si="32"/>
        <v>0</v>
      </c>
      <c r="Q257" s="33">
        <f t="shared" si="33"/>
        <v>873.23540685929765</v>
      </c>
      <c r="R257" s="43">
        <f t="shared" si="34"/>
        <v>65132.236680783004</v>
      </c>
      <c r="T257" s="43">
        <v>65267.799416951224</v>
      </c>
      <c r="U257" s="2">
        <f t="shared" si="35"/>
        <v>-135.56273616822</v>
      </c>
      <c r="V257" s="52">
        <v>-111.24604432781052</v>
      </c>
      <c r="W257" s="52">
        <f t="shared" si="36"/>
        <v>-24.316691840409476</v>
      </c>
    </row>
    <row r="258" spans="2:23" x14ac:dyDescent="0.35">
      <c r="B258">
        <v>543</v>
      </c>
      <c r="C258" s="7">
        <v>9</v>
      </c>
      <c r="D258" s="12" t="s">
        <v>296</v>
      </c>
      <c r="E258" s="40">
        <v>79.411119663150544</v>
      </c>
      <c r="F258" s="40">
        <f>INDEX('2020 Summary'!H$5:H$254,MATCH(B258,'2020 Summary'!B$5:B$254,0))</f>
        <v>79.411119663150544</v>
      </c>
      <c r="G258" s="40">
        <f t="shared" si="29"/>
        <v>0</v>
      </c>
      <c r="H258" s="2">
        <v>86208</v>
      </c>
      <c r="I258" s="2">
        <f>INDEX('2020 Summary'!E$5:E$254,MATCH(B258,'2020 Summary'!B$5:B$254,0))</f>
        <v>86208</v>
      </c>
      <c r="J258" s="2">
        <f t="shared" si="30"/>
        <v>0</v>
      </c>
      <c r="K258" s="2">
        <v>0</v>
      </c>
      <c r="L258" s="2">
        <f>INDEX('2020 Summary'!F$5:F$254,MATCH(B258,'2020 Summary'!B$5:B$254,0))</f>
        <v>0</v>
      </c>
      <c r="M258" s="2">
        <f t="shared" si="31"/>
        <v>0</v>
      </c>
      <c r="N258" s="2">
        <f t="shared" si="28"/>
        <v>86208</v>
      </c>
      <c r="O258" s="34">
        <f>INDEX('2020 Summary'!G$5:G$254,MATCH(B258,'2020 Summary'!B$5:B$254,0))</f>
        <v>86208</v>
      </c>
      <c r="P258" s="2">
        <f t="shared" si="32"/>
        <v>0</v>
      </c>
      <c r="Q258" s="33">
        <f t="shared" si="33"/>
        <v>1085.5910402180546</v>
      </c>
      <c r="R258" s="43">
        <f t="shared" si="34"/>
        <v>41484.379262752147</v>
      </c>
      <c r="T258" s="43">
        <v>41570.722619708569</v>
      </c>
      <c r="U258" s="2">
        <f t="shared" si="35"/>
        <v>-86.343356956422213</v>
      </c>
      <c r="V258" s="52">
        <v>-70.855437024125422</v>
      </c>
      <c r="W258" s="52">
        <f t="shared" si="36"/>
        <v>-15.487919932296791</v>
      </c>
    </row>
    <row r="259" spans="2:23" x14ac:dyDescent="0.35">
      <c r="B259">
        <v>547</v>
      </c>
      <c r="C259" s="7">
        <v>9</v>
      </c>
      <c r="D259" s="12" t="s">
        <v>196</v>
      </c>
      <c r="E259" s="40">
        <v>220.23593845734564</v>
      </c>
      <c r="F259" s="40">
        <f>INDEX('2020 Summary'!H$5:H$254,MATCH(B259,'2020 Summary'!B$5:B$254,0))</f>
        <v>220.23593845734564</v>
      </c>
      <c r="G259" s="40">
        <f t="shared" si="29"/>
        <v>0</v>
      </c>
      <c r="H259" s="2">
        <v>176613.82</v>
      </c>
      <c r="I259" s="2">
        <f>INDEX('2020 Summary'!E$5:E$254,MATCH(B259,'2020 Summary'!B$5:B$254,0))</f>
        <v>176613.82</v>
      </c>
      <c r="J259" s="2">
        <f t="shared" si="30"/>
        <v>0</v>
      </c>
      <c r="K259" s="2">
        <v>0</v>
      </c>
      <c r="L259" s="2">
        <f>INDEX('2020 Summary'!F$5:F$254,MATCH(B259,'2020 Summary'!B$5:B$254,0))</f>
        <v>0</v>
      </c>
      <c r="M259" s="2">
        <f t="shared" si="31"/>
        <v>0</v>
      </c>
      <c r="N259" s="2">
        <f t="shared" si="28"/>
        <v>176613.82</v>
      </c>
      <c r="O259" s="34">
        <f>INDEX('2020 Summary'!G$5:G$254,MATCH(B259,'2020 Summary'!B$5:B$254,0))</f>
        <v>176613.82</v>
      </c>
      <c r="P259" s="2">
        <f t="shared" si="32"/>
        <v>0</v>
      </c>
      <c r="Q259" s="33">
        <f t="shared" si="33"/>
        <v>801.93006299108549</v>
      </c>
      <c r="R259" s="43">
        <f t="shared" si="34"/>
        <v>84988.802569639025</v>
      </c>
      <c r="T259" s="43">
        <v>85165.693694635513</v>
      </c>
      <c r="U259" s="2">
        <f t="shared" si="35"/>
        <v>-176.89112499648763</v>
      </c>
      <c r="V259" s="52">
        <v>-145.16111498470127</v>
      </c>
      <c r="W259" s="52">
        <f t="shared" si="36"/>
        <v>-31.730010011786362</v>
      </c>
    </row>
    <row r="260" spans="2:23" x14ac:dyDescent="0.35">
      <c r="B260">
        <v>552</v>
      </c>
      <c r="C260" s="7">
        <v>9</v>
      </c>
      <c r="D260" s="12" t="s">
        <v>197</v>
      </c>
      <c r="E260" s="40">
        <v>135.19999999999999</v>
      </c>
      <c r="F260" s="40">
        <f>INDEX('2020 Summary'!H$5:H$254,MATCH(B260,'2020 Summary'!B$5:B$254,0))</f>
        <v>135.19999999999999</v>
      </c>
      <c r="G260" s="40">
        <f t="shared" si="29"/>
        <v>0</v>
      </c>
      <c r="H260" s="2">
        <v>157444.06</v>
      </c>
      <c r="I260" s="2">
        <f>INDEX('2020 Summary'!E$5:E$254,MATCH(B260,'2020 Summary'!B$5:B$254,0))</f>
        <v>157444.06</v>
      </c>
      <c r="J260" s="2">
        <f t="shared" si="30"/>
        <v>0</v>
      </c>
      <c r="K260" s="2">
        <v>0</v>
      </c>
      <c r="L260" s="2">
        <f>INDEX('2020 Summary'!F$5:F$254,MATCH(B260,'2020 Summary'!B$5:B$254,0))</f>
        <v>0</v>
      </c>
      <c r="M260" s="2">
        <f t="shared" si="31"/>
        <v>0</v>
      </c>
      <c r="N260" s="2">
        <f t="shared" si="28"/>
        <v>157444.06</v>
      </c>
      <c r="O260" s="34">
        <f>INDEX('2020 Summary'!G$5:G$254,MATCH(B260,'2020 Summary'!B$5:B$254,0))</f>
        <v>157444.06</v>
      </c>
      <c r="P260" s="2">
        <f t="shared" si="32"/>
        <v>0</v>
      </c>
      <c r="Q260" s="33">
        <f t="shared" si="33"/>
        <v>1164.5270710059172</v>
      </c>
      <c r="R260" s="43">
        <f t="shared" si="34"/>
        <v>75764.071753288619</v>
      </c>
      <c r="T260" s="43">
        <v>75921.763019450082</v>
      </c>
      <c r="U260" s="2">
        <f t="shared" si="35"/>
        <v>-157.69126616146241</v>
      </c>
      <c r="V260" s="52">
        <v>-129.40524867938075</v>
      </c>
      <c r="W260" s="52">
        <f t="shared" si="36"/>
        <v>-28.286017482081661</v>
      </c>
    </row>
    <row r="261" spans="2:23" x14ac:dyDescent="0.35">
      <c r="B261">
        <v>567</v>
      </c>
      <c r="C261" s="7">
        <v>9</v>
      </c>
      <c r="D261" s="12" t="s">
        <v>198</v>
      </c>
      <c r="E261" s="40">
        <v>384.31575355473518</v>
      </c>
      <c r="F261" s="40">
        <f>INDEX('2020 Summary'!H$5:H$254,MATCH(B261,'2020 Summary'!B$5:B$254,0))</f>
        <v>384.31575355473518</v>
      </c>
      <c r="G261" s="40">
        <f t="shared" si="29"/>
        <v>0</v>
      </c>
      <c r="H261" s="2">
        <v>218617.78</v>
      </c>
      <c r="I261" s="2">
        <f>INDEX('2020 Summary'!E$5:E$254,MATCH(B261,'2020 Summary'!B$5:B$254,0))</f>
        <v>240841.36</v>
      </c>
      <c r="J261" s="2">
        <f t="shared" si="30"/>
        <v>22223.579999999987</v>
      </c>
      <c r="K261" s="2">
        <v>0</v>
      </c>
      <c r="L261" s="2">
        <f>INDEX('2020 Summary'!F$5:F$254,MATCH(B261,'2020 Summary'!B$5:B$254,0))</f>
        <v>0</v>
      </c>
      <c r="M261" s="2">
        <f t="shared" si="31"/>
        <v>0</v>
      </c>
      <c r="N261" s="2">
        <f t="shared" si="28"/>
        <v>218617.78</v>
      </c>
      <c r="O261" s="34">
        <f>INDEX('2020 Summary'!G$5:G$254,MATCH(B261,'2020 Summary'!B$5:B$254,0))</f>
        <v>240841.36</v>
      </c>
      <c r="P261" s="2">
        <f t="shared" si="32"/>
        <v>22223.579999999987</v>
      </c>
      <c r="Q261" s="33">
        <f t="shared" si="33"/>
        <v>626.67574194482972</v>
      </c>
      <c r="R261" s="43">
        <f t="shared" si="34"/>
        <v>115895.90664900038</v>
      </c>
      <c r="T261" s="43">
        <v>105420.60008486999</v>
      </c>
      <c r="U261" s="2">
        <f t="shared" si="35"/>
        <v>10475.306564130384</v>
      </c>
      <c r="V261" s="52">
        <v>10518.57553800827</v>
      </c>
      <c r="W261" s="52">
        <f t="shared" si="36"/>
        <v>-43.26897387788631</v>
      </c>
    </row>
    <row r="262" spans="2:23" x14ac:dyDescent="0.35">
      <c r="B262">
        <v>629</v>
      </c>
      <c r="C262" s="7">
        <v>9</v>
      </c>
      <c r="D262" s="12" t="s">
        <v>199</v>
      </c>
      <c r="E262" s="40">
        <v>194.76</v>
      </c>
      <c r="F262" s="40">
        <f>INDEX('2020 Summary'!H$5:H$254,MATCH(B262,'2020 Summary'!B$5:B$254,0))</f>
        <v>194.76</v>
      </c>
      <c r="G262" s="40">
        <f t="shared" si="29"/>
        <v>0</v>
      </c>
      <c r="H262" s="2">
        <v>198603.87</v>
      </c>
      <c r="I262" s="2">
        <f>INDEX('2020 Summary'!E$5:E$254,MATCH(B262,'2020 Summary'!B$5:B$254,0))</f>
        <v>198603.87</v>
      </c>
      <c r="J262" s="2">
        <f t="shared" si="30"/>
        <v>0</v>
      </c>
      <c r="K262" s="2">
        <v>20431</v>
      </c>
      <c r="L262" s="2">
        <f>INDEX('2020 Summary'!F$5:F$254,MATCH(B262,'2020 Summary'!B$5:B$254,0))</f>
        <v>20431</v>
      </c>
      <c r="M262" s="2">
        <f t="shared" si="31"/>
        <v>0</v>
      </c>
      <c r="N262" s="2">
        <f t="shared" si="28"/>
        <v>178172.87</v>
      </c>
      <c r="O262" s="34">
        <f>INDEX('2020 Summary'!G$5:G$254,MATCH(B262,'2020 Summary'!B$5:B$254,0))</f>
        <v>178172.87</v>
      </c>
      <c r="P262" s="2">
        <f t="shared" si="32"/>
        <v>0</v>
      </c>
      <c r="Q262" s="33">
        <f t="shared" si="33"/>
        <v>914.83297391661529</v>
      </c>
      <c r="R262" s="43">
        <f t="shared" si="34"/>
        <v>85739.03713591586</v>
      </c>
      <c r="T262" s="43">
        <v>85917.489758808864</v>
      </c>
      <c r="U262" s="2">
        <f t="shared" si="35"/>
        <v>-178.45262289300445</v>
      </c>
      <c r="V262" s="52">
        <v>-146.44251774421718</v>
      </c>
      <c r="W262" s="52">
        <f t="shared" si="36"/>
        <v>-32.010105148787261</v>
      </c>
    </row>
    <row r="263" spans="2:23" x14ac:dyDescent="0.35">
      <c r="B263">
        <v>630</v>
      </c>
      <c r="C263" s="7">
        <v>9</v>
      </c>
      <c r="D263" s="12" t="s">
        <v>200</v>
      </c>
      <c r="E263" s="40">
        <v>127.48534968903685</v>
      </c>
      <c r="F263" s="40">
        <f>INDEX('2020 Summary'!H$5:H$254,MATCH(B263,'2020 Summary'!B$5:B$254,0))</f>
        <v>127.48534968903685</v>
      </c>
      <c r="G263" s="40">
        <f t="shared" si="29"/>
        <v>0</v>
      </c>
      <c r="H263" s="2">
        <v>287696.51</v>
      </c>
      <c r="I263" s="2">
        <f>INDEX('2020 Summary'!E$5:E$254,MATCH(B263,'2020 Summary'!B$5:B$254,0))</f>
        <v>287696.51</v>
      </c>
      <c r="J263" s="2">
        <f t="shared" si="30"/>
        <v>0</v>
      </c>
      <c r="K263" s="2">
        <v>4655.1900000000005</v>
      </c>
      <c r="L263" s="2">
        <f>INDEX('2020 Summary'!F$5:F$254,MATCH(B263,'2020 Summary'!B$5:B$254,0))</f>
        <v>4655.1900000000005</v>
      </c>
      <c r="M263" s="2">
        <f t="shared" si="31"/>
        <v>0</v>
      </c>
      <c r="N263" s="2">
        <f t="shared" si="28"/>
        <v>283041.32</v>
      </c>
      <c r="O263" s="34">
        <f>INDEX('2020 Summary'!G$5:G$254,MATCH(B263,'2020 Summary'!B$5:B$254,0))</f>
        <v>283041.32</v>
      </c>
      <c r="P263" s="2">
        <f t="shared" si="32"/>
        <v>0</v>
      </c>
      <c r="Q263" s="33">
        <f t="shared" si="33"/>
        <v>2220.1870308266507</v>
      </c>
      <c r="R263" s="43">
        <f t="shared" si="34"/>
        <v>136203.06080537764</v>
      </c>
      <c r="T263" s="43">
        <v>136486.54653438396</v>
      </c>
      <c r="U263" s="2">
        <f t="shared" si="35"/>
        <v>-283.4857290063228</v>
      </c>
      <c r="V263" s="52">
        <v>-232.63521279333509</v>
      </c>
      <c r="W263" s="52">
        <f t="shared" si="36"/>
        <v>-50.850516212987714</v>
      </c>
    </row>
    <row r="264" spans="2:23" x14ac:dyDescent="0.35">
      <c r="B264">
        <v>771</v>
      </c>
      <c r="C264" s="7">
        <v>9</v>
      </c>
      <c r="D264" s="12" t="s">
        <v>201</v>
      </c>
      <c r="E264" s="40">
        <v>150.47963975564838</v>
      </c>
      <c r="F264" s="40">
        <f>INDEX('2020 Summary'!H$5:H$254,MATCH(B264,'2020 Summary'!B$5:B$254,0))</f>
        <v>150.47963975564838</v>
      </c>
      <c r="G264" s="40">
        <f t="shared" si="29"/>
        <v>0</v>
      </c>
      <c r="H264" s="2">
        <v>92541.6</v>
      </c>
      <c r="I264" s="2">
        <f>INDEX('2020 Summary'!E$5:E$254,MATCH(B264,'2020 Summary'!B$5:B$254,0))</f>
        <v>92541.6</v>
      </c>
      <c r="J264" s="2">
        <f t="shared" si="30"/>
        <v>0</v>
      </c>
      <c r="K264" s="2">
        <v>0</v>
      </c>
      <c r="L264" s="2">
        <f>INDEX('2020 Summary'!F$5:F$254,MATCH(B264,'2020 Summary'!B$5:B$254,0))</f>
        <v>0</v>
      </c>
      <c r="M264" s="2">
        <f t="shared" si="31"/>
        <v>0</v>
      </c>
      <c r="N264" s="2">
        <f t="shared" si="28"/>
        <v>92541.6</v>
      </c>
      <c r="O264" s="34">
        <f>INDEX('2020 Summary'!G$5:G$254,MATCH(B264,'2020 Summary'!B$5:B$254,0))</f>
        <v>92541.6</v>
      </c>
      <c r="P264" s="2">
        <f t="shared" si="32"/>
        <v>0</v>
      </c>
      <c r="Q264" s="33">
        <f t="shared" si="33"/>
        <v>614.97754879178854</v>
      </c>
      <c r="R264" s="43">
        <f t="shared" si="34"/>
        <v>44532.187638988318</v>
      </c>
      <c r="T264" s="43">
        <v>44624.874540460551</v>
      </c>
      <c r="U264" s="2">
        <f t="shared" si="35"/>
        <v>-92.686901472232421</v>
      </c>
      <c r="V264" s="52">
        <v>-76.061102344472602</v>
      </c>
      <c r="W264" s="52">
        <f t="shared" si="36"/>
        <v>-16.625799127759819</v>
      </c>
    </row>
    <row r="265" spans="2:23" x14ac:dyDescent="0.35">
      <c r="B265">
        <v>830</v>
      </c>
      <c r="C265" s="7">
        <v>9</v>
      </c>
      <c r="D265" s="12" t="s">
        <v>202</v>
      </c>
      <c r="E265" s="40">
        <v>24.409999999999997</v>
      </c>
      <c r="F265" s="40">
        <f>INDEX('2020 Summary'!H$5:H$254,MATCH(B265,'2020 Summary'!B$5:B$254,0))</f>
        <v>24.409999999999997</v>
      </c>
      <c r="G265" s="40">
        <f t="shared" si="29"/>
        <v>0</v>
      </c>
      <c r="H265" s="2">
        <v>29406.38</v>
      </c>
      <c r="I265" s="2">
        <f>INDEX('2020 Summary'!E$5:E$254,MATCH(B265,'2020 Summary'!B$5:B$254,0))</f>
        <v>29406.38</v>
      </c>
      <c r="J265" s="2">
        <f t="shared" si="30"/>
        <v>0</v>
      </c>
      <c r="K265" s="2">
        <v>0</v>
      </c>
      <c r="L265" s="2">
        <f>INDEX('2020 Summary'!F$5:F$254,MATCH(B265,'2020 Summary'!B$5:B$254,0))</f>
        <v>0</v>
      </c>
      <c r="M265" s="2">
        <f t="shared" si="31"/>
        <v>0</v>
      </c>
      <c r="N265" s="2">
        <f t="shared" si="28"/>
        <v>29406.38</v>
      </c>
      <c r="O265" s="34">
        <f>INDEX('2020 Summary'!G$5:G$254,MATCH(B265,'2020 Summary'!B$5:B$254,0))</f>
        <v>29406.38</v>
      </c>
      <c r="P265" s="2">
        <f t="shared" si="32"/>
        <v>0</v>
      </c>
      <c r="Q265" s="33">
        <f t="shared" si="33"/>
        <v>1204.6857845145435</v>
      </c>
      <c r="R265" s="43">
        <f t="shared" si="34"/>
        <v>14150.721750471066</v>
      </c>
      <c r="T265" s="43">
        <v>14180.174302033985</v>
      </c>
      <c r="U265" s="2">
        <f t="shared" si="35"/>
        <v>-29.452551562919325</v>
      </c>
      <c r="V265" s="52">
        <v>-24.169472742642029</v>
      </c>
      <c r="W265" s="52">
        <f t="shared" si="36"/>
        <v>-5.2830788202772965</v>
      </c>
    </row>
    <row r="266" spans="2:23" x14ac:dyDescent="0.35">
      <c r="B266">
        <v>936</v>
      </c>
      <c r="C266" s="7">
        <v>9</v>
      </c>
      <c r="D266" s="12" t="s">
        <v>203</v>
      </c>
      <c r="E266" s="40">
        <v>41.000400806603665</v>
      </c>
      <c r="F266" s="40">
        <f>INDEX('2020 Summary'!H$5:H$254,MATCH(B266,'2020 Summary'!B$5:B$254,0))</f>
        <v>41.000400806603665</v>
      </c>
      <c r="G266" s="40">
        <f t="shared" si="29"/>
        <v>0</v>
      </c>
      <c r="H266" s="2">
        <v>76676.479999999996</v>
      </c>
      <c r="I266" s="2">
        <f>INDEX('2020 Summary'!E$5:E$254,MATCH(B266,'2020 Summary'!B$5:B$254,0))</f>
        <v>76676.479999999996</v>
      </c>
      <c r="J266" s="2">
        <f t="shared" si="30"/>
        <v>0</v>
      </c>
      <c r="K266" s="2">
        <v>0</v>
      </c>
      <c r="L266" s="2">
        <f>INDEX('2020 Summary'!F$5:F$254,MATCH(B266,'2020 Summary'!B$5:B$254,0))</f>
        <v>0</v>
      </c>
      <c r="M266" s="2">
        <f t="shared" si="31"/>
        <v>0</v>
      </c>
      <c r="N266" s="2">
        <f t="shared" si="28"/>
        <v>76676.479999999996</v>
      </c>
      <c r="O266" s="34">
        <f>INDEX('2020 Summary'!G$5:G$254,MATCH(B266,'2020 Summary'!B$5:B$254,0))</f>
        <v>76676.479999999996</v>
      </c>
      <c r="P266" s="2">
        <f t="shared" si="32"/>
        <v>0</v>
      </c>
      <c r="Q266" s="33">
        <f t="shared" si="33"/>
        <v>1870.1397667227247</v>
      </c>
      <c r="R266" s="43">
        <f t="shared" si="34"/>
        <v>36897.691361043406</v>
      </c>
      <c r="T266" s="43">
        <v>36974.488232363954</v>
      </c>
      <c r="U266" s="2">
        <f t="shared" si="35"/>
        <v>-76.796871320548235</v>
      </c>
      <c r="V266" s="52">
        <v>-63.0213611250947</v>
      </c>
      <c r="W266" s="52">
        <f t="shared" si="36"/>
        <v>-13.775510195453535</v>
      </c>
    </row>
    <row r="267" spans="2:23" x14ac:dyDescent="0.35">
      <c r="B267">
        <v>952</v>
      </c>
      <c r="C267" s="7">
        <v>9</v>
      </c>
      <c r="D267" s="12" t="s">
        <v>204</v>
      </c>
      <c r="E267" s="40">
        <v>58.010000000000005</v>
      </c>
      <c r="F267" s="40">
        <f>INDEX('2020 Summary'!H$5:H$254,MATCH(B267,'2020 Summary'!B$5:B$254,0))</f>
        <v>58.010000000000005</v>
      </c>
      <c r="G267" s="40">
        <f t="shared" si="29"/>
        <v>0</v>
      </c>
      <c r="H267" s="2">
        <v>92682.41</v>
      </c>
      <c r="I267" s="2">
        <f>INDEX('2020 Summary'!E$5:E$254,MATCH(B267,'2020 Summary'!B$5:B$254,0))</f>
        <v>92682.41</v>
      </c>
      <c r="J267" s="2">
        <f t="shared" si="30"/>
        <v>0</v>
      </c>
      <c r="K267" s="2">
        <v>3120.3</v>
      </c>
      <c r="L267" s="2">
        <f>INDEX('2020 Summary'!F$5:F$254,MATCH(B267,'2020 Summary'!B$5:B$254,0))</f>
        <v>3120.3</v>
      </c>
      <c r="M267" s="2">
        <f t="shared" si="31"/>
        <v>0</v>
      </c>
      <c r="N267" s="2">
        <f t="shared" si="28"/>
        <v>89562.11</v>
      </c>
      <c r="O267" s="34">
        <f>INDEX('2020 Summary'!G$5:G$254,MATCH(B267,'2020 Summary'!B$5:B$254,0))</f>
        <v>89562.11</v>
      </c>
      <c r="P267" s="2">
        <f t="shared" si="32"/>
        <v>0</v>
      </c>
      <c r="Q267" s="33">
        <f t="shared" si="33"/>
        <v>1543.9081192897775</v>
      </c>
      <c r="R267" s="43">
        <f t="shared" si="34"/>
        <v>43098.419390454794</v>
      </c>
      <c r="T267" s="43">
        <v>43188.122123768408</v>
      </c>
      <c r="U267" s="2">
        <f t="shared" si="35"/>
        <v>-89.702733313613862</v>
      </c>
      <c r="V267" s="52">
        <v>-73.612222123847459</v>
      </c>
      <c r="W267" s="52">
        <f t="shared" si="36"/>
        <v>-16.090511189766403</v>
      </c>
    </row>
    <row r="268" spans="2:23" x14ac:dyDescent="0.35">
      <c r="B268">
        <v>982</v>
      </c>
      <c r="C268" s="7">
        <v>9</v>
      </c>
      <c r="D268" s="12" t="s">
        <v>205</v>
      </c>
      <c r="E268" s="40">
        <v>67.758123009401658</v>
      </c>
      <c r="F268" s="40">
        <f>INDEX('2020 Summary'!H$5:H$254,MATCH(B268,'2020 Summary'!B$5:B$254,0))</f>
        <v>67.758123009401658</v>
      </c>
      <c r="G268" s="40">
        <f t="shared" si="29"/>
        <v>0</v>
      </c>
      <c r="H268" s="2">
        <v>117451.8</v>
      </c>
      <c r="I268" s="2">
        <f>INDEX('2020 Summary'!E$5:E$254,MATCH(B268,'2020 Summary'!B$5:B$254,0))</f>
        <v>117451.8</v>
      </c>
      <c r="J268" s="2">
        <f t="shared" si="30"/>
        <v>0</v>
      </c>
      <c r="K268" s="2">
        <v>0</v>
      </c>
      <c r="L268" s="2">
        <f>INDEX('2020 Summary'!F$5:F$254,MATCH(B268,'2020 Summary'!B$5:B$254,0))</f>
        <v>0</v>
      </c>
      <c r="M268" s="2">
        <f t="shared" si="31"/>
        <v>0</v>
      </c>
      <c r="N268" s="2">
        <f t="shared" si="28"/>
        <v>117451.8</v>
      </c>
      <c r="O268" s="34">
        <f>INDEX('2020 Summary'!G$5:G$254,MATCH(B268,'2020 Summary'!B$5:B$254,0))</f>
        <v>117451.8</v>
      </c>
      <c r="P268" s="2">
        <f t="shared" si="32"/>
        <v>0</v>
      </c>
      <c r="Q268" s="33">
        <f t="shared" si="33"/>
        <v>1733.3980751459599</v>
      </c>
      <c r="R268" s="43">
        <f t="shared" si="34"/>
        <v>56519.290742076293</v>
      </c>
      <c r="T268" s="43">
        <v>56636.926955566618</v>
      </c>
      <c r="U268" s="2">
        <f t="shared" si="35"/>
        <v>-117.63621349032474</v>
      </c>
      <c r="V268" s="52">
        <v>-96.535108322546876</v>
      </c>
      <c r="W268" s="52">
        <f t="shared" si="36"/>
        <v>-21.10110516777786</v>
      </c>
    </row>
    <row r="269" spans="2:23" x14ac:dyDescent="0.35">
      <c r="B269">
        <v>987</v>
      </c>
      <c r="C269" s="7">
        <v>9</v>
      </c>
      <c r="D269" s="12" t="s">
        <v>206</v>
      </c>
      <c r="E269" s="40">
        <v>330.67110027386104</v>
      </c>
      <c r="F269" s="40">
        <f>INDEX('2020 Summary'!H$5:H$254,MATCH(B269,'2020 Summary'!B$5:B$254,0))</f>
        <v>330.67110027386104</v>
      </c>
      <c r="G269" s="40">
        <f t="shared" si="29"/>
        <v>0</v>
      </c>
      <c r="H269" s="2">
        <v>102469.64</v>
      </c>
      <c r="I269" s="2">
        <f>INDEX('2020 Summary'!E$5:E$254,MATCH(B269,'2020 Summary'!B$5:B$254,0))</f>
        <v>102469.64</v>
      </c>
      <c r="J269" s="2">
        <f t="shared" si="30"/>
        <v>0</v>
      </c>
      <c r="K269" s="2">
        <v>0</v>
      </c>
      <c r="L269" s="2">
        <f>INDEX('2020 Summary'!F$5:F$254,MATCH(B269,'2020 Summary'!B$5:B$254,0))</f>
        <v>0</v>
      </c>
      <c r="M269" s="2">
        <f t="shared" si="31"/>
        <v>0</v>
      </c>
      <c r="N269" s="2">
        <f t="shared" si="28"/>
        <v>102469.64</v>
      </c>
      <c r="O269" s="34">
        <f>INDEX('2020 Summary'!G$5:G$254,MATCH(B269,'2020 Summary'!B$5:B$254,0))</f>
        <v>102469.64</v>
      </c>
      <c r="P269" s="2">
        <f t="shared" si="32"/>
        <v>0</v>
      </c>
      <c r="Q269" s="33">
        <f t="shared" si="33"/>
        <v>309.88386924389488</v>
      </c>
      <c r="R269" s="43">
        <f t="shared" si="34"/>
        <v>49309.685976680565</v>
      </c>
      <c r="T269" s="43">
        <v>49412.316506372888</v>
      </c>
      <c r="U269" s="2">
        <f t="shared" si="35"/>
        <v>-102.63052969232376</v>
      </c>
      <c r="V269" s="52">
        <v>-84.221083007432753</v>
      </c>
      <c r="W269" s="52">
        <f t="shared" si="36"/>
        <v>-18.409446684891009</v>
      </c>
    </row>
  </sheetData>
  <mergeCells count="1">
    <mergeCell ref="B2:H2"/>
  </mergeCells>
  <conditionalFormatting sqref="B64 B95 B178 B197 B227">
    <cfRule type="expression" dxfId="12" priority="27">
      <formula>$C64&lt;&gt;$C62</formula>
    </cfRule>
  </conditionalFormatting>
  <conditionalFormatting sqref="B96">
    <cfRule type="expression" dxfId="11" priority="29">
      <formula>$C96&lt;&gt;$C93</formula>
    </cfRule>
  </conditionalFormatting>
  <conditionalFormatting sqref="B164 B185">
    <cfRule type="expression" dxfId="10" priority="28">
      <formula>$C164&lt;&gt;#REF!</formula>
    </cfRule>
  </conditionalFormatting>
  <conditionalFormatting sqref="B20:F20 H20:I269 E21:F269 B21:B63 B65:B94 B97:B163 B165:B177 B179:B184 B186:B196 B198:B226 B228:B250">
    <cfRule type="expression" dxfId="9" priority="26">
      <formula>$C20&lt;&gt;$C19</formula>
    </cfRule>
  </conditionalFormatting>
  <conditionalFormatting sqref="C21:D269">
    <cfRule type="expression" dxfId="8" priority="19">
      <formula>$C21&lt;&gt;$C20</formula>
    </cfRule>
  </conditionalFormatting>
  <conditionalFormatting sqref="E20:F269 H20:I269">
    <cfRule type="expression" dxfId="7" priority="24">
      <formula>E20&lt;=0=TRUE</formula>
    </cfRule>
  </conditionalFormatting>
  <conditionalFormatting sqref="E18:G18">
    <cfRule type="expression" dxfId="6" priority="20">
      <formula>E18&lt;=0=TRUE</formula>
    </cfRule>
    <cfRule type="expression" dxfId="5" priority="21">
      <formula>$C18&lt;&gt;$C17</formula>
    </cfRule>
    <cfRule type="expression" dxfId="4" priority="22">
      <formula>E18&lt;=0=TRUE</formula>
    </cfRule>
    <cfRule type="expression" dxfId="3" priority="23">
      <formula>$C18&lt;&gt;$C17</formula>
    </cfRule>
  </conditionalFormatting>
  <conditionalFormatting sqref="G20:G269">
    <cfRule type="expression" dxfId="2" priority="7">
      <formula>$C20&lt;&gt;$C19</formula>
    </cfRule>
  </conditionalFormatting>
  <conditionalFormatting sqref="J20:R269">
    <cfRule type="expression" dxfId="1" priority="2">
      <formula>$C20&lt;&gt;$C19</formula>
    </cfRule>
  </conditionalFormatting>
  <conditionalFormatting sqref="T20:W269">
    <cfRule type="expression" dxfId="0" priority="1">
      <formula>$C20&lt;&gt;$C19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321C3-E1DB-4A26-9B8A-751E90429975}">
  <sheetPr codeName="Sheet4">
    <tabColor theme="7" tint="0.59999389629810485"/>
  </sheetPr>
  <dimension ref="A1:I257"/>
  <sheetViews>
    <sheetView workbookViewId="0">
      <selection activeCell="D5" sqref="D5"/>
    </sheetView>
  </sheetViews>
  <sheetFormatPr defaultColWidth="8.81640625" defaultRowHeight="14.5" x14ac:dyDescent="0.35"/>
  <cols>
    <col min="1" max="1" width="4.81640625" style="8" customWidth="1"/>
    <col min="2" max="2" width="8.54296875" style="8" customWidth="1"/>
    <col min="3" max="3" width="8.81640625" style="8" customWidth="1"/>
    <col min="4" max="4" width="53" style="8" customWidth="1"/>
    <col min="5" max="8" width="13.81640625" style="8" customWidth="1"/>
    <col min="9" max="9" width="12.81640625" style="8" customWidth="1"/>
    <col min="10" max="16384" width="8.81640625" style="8"/>
  </cols>
  <sheetData>
    <row r="1" spans="1:9" x14ac:dyDescent="0.35">
      <c r="E1" s="8" t="s">
        <v>298</v>
      </c>
      <c r="F1" s="44">
        <v>1000</v>
      </c>
      <c r="H1" s="8" t="s">
        <v>299</v>
      </c>
      <c r="I1" s="45">
        <f t="array" ref="I1">AVERAGE(IF($I$5:$I$300&lt;&gt;0,IF($I$5:$I$300&lt;=F1,$I$5:$I$300)))</f>
        <v>587.96065917899341</v>
      </c>
    </row>
    <row r="2" spans="1:9" x14ac:dyDescent="0.35">
      <c r="B2" s="9" t="s">
        <v>327</v>
      </c>
      <c r="E2" s="10"/>
      <c r="H2" s="8" t="s">
        <v>301</v>
      </c>
      <c r="I2" s="45">
        <f t="array" ref="I2">STDEV(IF($I$5:$I$300&lt;&gt;0,IF($I$5:$I$300&lt;=F1,$I$5:$I$300)))</f>
        <v>203.17597095938979</v>
      </c>
    </row>
    <row r="3" spans="1:9" ht="15" thickBot="1" x14ac:dyDescent="0.4">
      <c r="E3" s="11">
        <f>SUM(E5:E299)</f>
        <v>403737353.04999995</v>
      </c>
      <c r="F3" s="11">
        <f>SUM(F5:F299)</f>
        <v>53169190.779999971</v>
      </c>
      <c r="G3" s="11">
        <f>SUM(G5:G299)</f>
        <v>350568162.27000028</v>
      </c>
      <c r="H3" s="41">
        <f>SUM(H5:H299)</f>
        <v>756998.89222415234</v>
      </c>
      <c r="I3" s="44">
        <f>G3/H3</f>
        <v>463.10260935784135</v>
      </c>
    </row>
    <row r="4" spans="1:9" ht="44" thickBot="1" x14ac:dyDescent="0.4">
      <c r="B4" s="62" t="s">
        <v>6</v>
      </c>
      <c r="C4" s="3" t="s">
        <v>7</v>
      </c>
      <c r="D4" s="3" t="s">
        <v>8</v>
      </c>
      <c r="E4" s="3" t="s">
        <v>302</v>
      </c>
      <c r="F4" s="3" t="s">
        <v>303</v>
      </c>
      <c r="G4" s="3" t="s">
        <v>304</v>
      </c>
      <c r="H4" s="46" t="s">
        <v>305</v>
      </c>
      <c r="I4" s="3" t="s">
        <v>306</v>
      </c>
    </row>
    <row r="5" spans="1:9" x14ac:dyDescent="0.35">
      <c r="A5" s="13">
        <v>1</v>
      </c>
      <c r="B5" s="47">
        <v>1</v>
      </c>
      <c r="C5" s="7">
        <v>1</v>
      </c>
      <c r="D5" s="12" t="s">
        <v>30</v>
      </c>
      <c r="E5" s="48">
        <v>10663710.359999999</v>
      </c>
      <c r="F5" s="49">
        <v>435756.04</v>
      </c>
      <c r="G5" s="49">
        <f>E5-F5</f>
        <v>10227954.32</v>
      </c>
      <c r="H5" s="50">
        <v>36876.870000000003</v>
      </c>
      <c r="I5" s="51">
        <f t="shared" ref="I5:I68" si="0">IFERROR(G5/H5,0)</f>
        <v>277.35418759780856</v>
      </c>
    </row>
    <row r="6" spans="1:9" x14ac:dyDescent="0.35">
      <c r="A6" s="13">
        <v>1</v>
      </c>
      <c r="B6" s="47">
        <v>6</v>
      </c>
      <c r="C6" s="7">
        <v>2</v>
      </c>
      <c r="D6" s="12" t="s">
        <v>34</v>
      </c>
      <c r="E6" s="48">
        <v>19519817.030000001</v>
      </c>
      <c r="F6" s="49">
        <v>3436612.88</v>
      </c>
      <c r="G6" s="49">
        <f t="shared" ref="G6:G69" si="1">E6-F6</f>
        <v>16083204.150000002</v>
      </c>
      <c r="H6" s="50">
        <v>41369.72</v>
      </c>
      <c r="I6" s="51">
        <f t="shared" si="0"/>
        <v>388.76753698115436</v>
      </c>
    </row>
    <row r="7" spans="1:9" x14ac:dyDescent="0.35">
      <c r="A7" s="13">
        <v>1</v>
      </c>
      <c r="B7" s="47">
        <v>8</v>
      </c>
      <c r="C7" s="7">
        <v>5</v>
      </c>
      <c r="D7" s="12" t="s">
        <v>52</v>
      </c>
      <c r="E7" s="48">
        <v>990849.07</v>
      </c>
      <c r="F7" s="49">
        <v>161882.22</v>
      </c>
      <c r="G7" s="49">
        <f t="shared" si="1"/>
        <v>828966.85</v>
      </c>
      <c r="H7" s="50">
        <v>1849.95</v>
      </c>
      <c r="I7" s="51">
        <f t="shared" si="0"/>
        <v>448.10230006216381</v>
      </c>
    </row>
    <row r="8" spans="1:9" x14ac:dyDescent="0.35">
      <c r="A8" s="13">
        <v>1</v>
      </c>
      <c r="B8" s="47">
        <v>12</v>
      </c>
      <c r="C8" s="7">
        <v>4</v>
      </c>
      <c r="D8" s="12" t="s">
        <v>230</v>
      </c>
      <c r="E8" s="48">
        <v>3304763.38</v>
      </c>
      <c r="F8" s="49">
        <v>511071.68999999994</v>
      </c>
      <c r="G8" s="49">
        <f t="shared" si="1"/>
        <v>2793691.69</v>
      </c>
      <c r="H8" s="50">
        <v>5177.2300000000005</v>
      </c>
      <c r="I8" s="51">
        <f t="shared" si="0"/>
        <v>539.61127668656786</v>
      </c>
    </row>
    <row r="9" spans="1:9" x14ac:dyDescent="0.35">
      <c r="A9" s="13">
        <v>1</v>
      </c>
      <c r="B9" s="47">
        <v>14</v>
      </c>
      <c r="C9" s="7">
        <v>3</v>
      </c>
      <c r="D9" s="12" t="s">
        <v>37</v>
      </c>
      <c r="E9" s="48">
        <v>2668581.5</v>
      </c>
      <c r="F9" s="49">
        <v>102438.22</v>
      </c>
      <c r="G9" s="49">
        <f t="shared" si="1"/>
        <v>2566143.2799999998</v>
      </c>
      <c r="H9" s="50">
        <v>12206.42</v>
      </c>
      <c r="I9" s="51">
        <f t="shared" si="0"/>
        <v>210.22898441967422</v>
      </c>
    </row>
    <row r="10" spans="1:9" x14ac:dyDescent="0.35">
      <c r="A10" s="13">
        <v>1</v>
      </c>
      <c r="B10" s="47">
        <v>18</v>
      </c>
      <c r="C10" s="7">
        <v>2</v>
      </c>
      <c r="D10" s="12" t="s">
        <v>35</v>
      </c>
      <c r="E10" s="48">
        <v>10004275.460000001</v>
      </c>
      <c r="F10" s="49">
        <v>2290745.2799999998</v>
      </c>
      <c r="G10" s="49">
        <f t="shared" si="1"/>
        <v>7713530.1800000016</v>
      </c>
      <c r="H10" s="50">
        <v>18591.03</v>
      </c>
      <c r="I10" s="51">
        <f t="shared" si="0"/>
        <v>414.90601542787044</v>
      </c>
    </row>
    <row r="11" spans="1:9" x14ac:dyDescent="0.35">
      <c r="A11" s="13">
        <v>2</v>
      </c>
      <c r="B11" s="47">
        <v>20</v>
      </c>
      <c r="C11" s="7">
        <v>1</v>
      </c>
      <c r="D11" s="12" t="s">
        <v>222</v>
      </c>
      <c r="E11" s="48">
        <v>69388824.069999993</v>
      </c>
      <c r="F11" s="49">
        <v>8922940.9799999986</v>
      </c>
      <c r="G11" s="49">
        <f t="shared" si="1"/>
        <v>60465883.089999996</v>
      </c>
      <c r="H11" s="50">
        <v>103854.72000000002</v>
      </c>
      <c r="I11" s="51">
        <f t="shared" si="0"/>
        <v>582.21603303152699</v>
      </c>
    </row>
    <row r="12" spans="1:9" x14ac:dyDescent="0.35">
      <c r="A12" s="13">
        <v>2</v>
      </c>
      <c r="B12" s="47">
        <v>21</v>
      </c>
      <c r="C12" s="7">
        <v>4</v>
      </c>
      <c r="D12" s="12" t="s">
        <v>41</v>
      </c>
      <c r="E12" s="48">
        <v>3828643.24</v>
      </c>
      <c r="F12" s="49">
        <v>353045.89</v>
      </c>
      <c r="G12" s="49">
        <f t="shared" si="1"/>
        <v>3475597.35</v>
      </c>
      <c r="H12" s="50">
        <v>5095.16</v>
      </c>
      <c r="I12" s="51">
        <f t="shared" si="0"/>
        <v>682.13703789478643</v>
      </c>
    </row>
    <row r="13" spans="1:9" x14ac:dyDescent="0.35">
      <c r="A13" s="13">
        <v>2</v>
      </c>
      <c r="B13" s="47">
        <v>34</v>
      </c>
      <c r="C13" s="7">
        <v>4</v>
      </c>
      <c r="D13" s="12" t="s">
        <v>42</v>
      </c>
      <c r="E13" s="48">
        <v>2068222.35</v>
      </c>
      <c r="F13" s="49">
        <v>351893.51</v>
      </c>
      <c r="G13" s="49">
        <f t="shared" si="1"/>
        <v>1716328.84</v>
      </c>
      <c r="H13" s="50">
        <v>4254.33</v>
      </c>
      <c r="I13" s="51">
        <f t="shared" si="0"/>
        <v>403.43105494872287</v>
      </c>
    </row>
    <row r="14" spans="1:9" x14ac:dyDescent="0.35">
      <c r="A14" s="13">
        <v>2</v>
      </c>
      <c r="B14" s="47">
        <v>36</v>
      </c>
      <c r="C14" s="7">
        <v>3</v>
      </c>
      <c r="D14" s="12" t="s">
        <v>38</v>
      </c>
      <c r="E14" s="48">
        <v>7032628.79</v>
      </c>
      <c r="F14" s="49">
        <v>586758.02</v>
      </c>
      <c r="G14" s="49">
        <f t="shared" si="1"/>
        <v>6445870.7699999996</v>
      </c>
      <c r="H14" s="50">
        <v>4378.0899999999992</v>
      </c>
      <c r="I14" s="51">
        <f t="shared" si="0"/>
        <v>1472.3020243987676</v>
      </c>
    </row>
    <row r="15" spans="1:9" x14ac:dyDescent="0.35">
      <c r="A15" s="13">
        <v>2</v>
      </c>
      <c r="B15" s="47">
        <v>39</v>
      </c>
      <c r="C15" s="7">
        <v>7</v>
      </c>
      <c r="D15" s="12" t="s">
        <v>101</v>
      </c>
      <c r="E15" s="48">
        <v>129547.19</v>
      </c>
      <c r="F15" s="49">
        <v>2125.6799999999998</v>
      </c>
      <c r="G15" s="49">
        <f t="shared" si="1"/>
        <v>127421.51000000001</v>
      </c>
      <c r="H15" s="50">
        <v>278.90708471167227</v>
      </c>
      <c r="I15" s="51">
        <f t="shared" si="0"/>
        <v>456.8600691220355</v>
      </c>
    </row>
    <row r="16" spans="1:9" x14ac:dyDescent="0.35">
      <c r="A16" s="13">
        <v>2</v>
      </c>
      <c r="B16" s="47">
        <v>41</v>
      </c>
      <c r="C16" s="7">
        <v>5</v>
      </c>
      <c r="D16" s="12" t="s">
        <v>234</v>
      </c>
      <c r="E16" s="48">
        <v>586044.27</v>
      </c>
      <c r="F16" s="49">
        <v>142187.35999999999</v>
      </c>
      <c r="G16" s="49">
        <f t="shared" si="1"/>
        <v>443856.91000000003</v>
      </c>
      <c r="H16" s="50">
        <v>1560.5800000000002</v>
      </c>
      <c r="I16" s="51">
        <f t="shared" si="0"/>
        <v>284.41791513411681</v>
      </c>
    </row>
    <row r="17" spans="1:9" x14ac:dyDescent="0.35">
      <c r="A17" s="13">
        <v>3</v>
      </c>
      <c r="B17" s="47">
        <v>50</v>
      </c>
      <c r="C17" s="7">
        <v>1</v>
      </c>
      <c r="D17" s="12" t="s">
        <v>223</v>
      </c>
      <c r="E17" s="48">
        <v>12234889.41</v>
      </c>
      <c r="F17" s="49">
        <v>2017716.84</v>
      </c>
      <c r="G17" s="49">
        <f t="shared" si="1"/>
        <v>10217172.57</v>
      </c>
      <c r="H17" s="50">
        <v>23188.6</v>
      </c>
      <c r="I17" s="51">
        <f t="shared" si="0"/>
        <v>440.61187695678052</v>
      </c>
    </row>
    <row r="18" spans="1:9" x14ac:dyDescent="0.35">
      <c r="A18" s="13">
        <v>3</v>
      </c>
      <c r="B18" s="47">
        <v>53</v>
      </c>
      <c r="C18" s="7">
        <v>2</v>
      </c>
      <c r="D18" s="12" t="s">
        <v>36</v>
      </c>
      <c r="E18" s="48">
        <v>12255947.5</v>
      </c>
      <c r="F18" s="49">
        <v>2925233.89</v>
      </c>
      <c r="G18" s="49">
        <f t="shared" si="1"/>
        <v>9330713.6099999994</v>
      </c>
      <c r="H18" s="50">
        <v>33206.550000000003</v>
      </c>
      <c r="I18" s="51">
        <f t="shared" si="0"/>
        <v>280.99015435207809</v>
      </c>
    </row>
    <row r="19" spans="1:9" x14ac:dyDescent="0.35">
      <c r="A19" s="13">
        <v>3</v>
      </c>
      <c r="B19" s="47">
        <v>55</v>
      </c>
      <c r="C19" s="7">
        <v>3</v>
      </c>
      <c r="D19" s="12" t="s">
        <v>227</v>
      </c>
      <c r="E19" s="48">
        <v>1491046.76</v>
      </c>
      <c r="F19" s="49">
        <v>64044.21</v>
      </c>
      <c r="G19" s="49">
        <f t="shared" si="1"/>
        <v>1427002.55</v>
      </c>
      <c r="H19" s="50">
        <v>3576.87</v>
      </c>
      <c r="I19" s="51">
        <f t="shared" si="0"/>
        <v>398.95286940816976</v>
      </c>
    </row>
    <row r="20" spans="1:9" x14ac:dyDescent="0.35">
      <c r="A20" s="13">
        <v>3</v>
      </c>
      <c r="B20" s="47">
        <v>56</v>
      </c>
      <c r="C20" s="7">
        <v>5</v>
      </c>
      <c r="D20" s="12" t="s">
        <v>235</v>
      </c>
      <c r="E20" s="48">
        <v>804295.63</v>
      </c>
      <c r="F20" s="49">
        <v>2794.04</v>
      </c>
      <c r="G20" s="49">
        <f t="shared" si="1"/>
        <v>801501.59</v>
      </c>
      <c r="H20" s="50">
        <v>2676.27</v>
      </c>
      <c r="I20" s="51">
        <f t="shared" si="0"/>
        <v>299.48457741558212</v>
      </c>
    </row>
    <row r="21" spans="1:9" x14ac:dyDescent="0.35">
      <c r="A21" s="13">
        <v>3</v>
      </c>
      <c r="B21" s="47">
        <v>59</v>
      </c>
      <c r="C21" s="7">
        <v>7</v>
      </c>
      <c r="D21" s="12" t="s">
        <v>102</v>
      </c>
      <c r="E21" s="48">
        <v>184266.4</v>
      </c>
      <c r="F21" s="49">
        <v>0</v>
      </c>
      <c r="G21" s="49">
        <f t="shared" si="1"/>
        <v>184266.4</v>
      </c>
      <c r="H21" s="50">
        <v>239.48070840653955</v>
      </c>
      <c r="I21" s="51">
        <f t="shared" si="0"/>
        <v>769.44151880155448</v>
      </c>
    </row>
    <row r="22" spans="1:9" x14ac:dyDescent="0.35">
      <c r="A22" s="13">
        <v>3</v>
      </c>
      <c r="B22" s="47">
        <v>67</v>
      </c>
      <c r="C22" s="7">
        <v>5</v>
      </c>
      <c r="D22" s="12" t="s">
        <v>53</v>
      </c>
      <c r="E22" s="48">
        <v>218562.59</v>
      </c>
      <c r="F22" s="49">
        <v>0</v>
      </c>
      <c r="G22" s="49">
        <f t="shared" si="1"/>
        <v>218562.59</v>
      </c>
      <c r="H22" s="50">
        <v>1321.6502663569984</v>
      </c>
      <c r="I22" s="51">
        <f t="shared" si="0"/>
        <v>165.37097261172332</v>
      </c>
    </row>
    <row r="23" spans="1:9" x14ac:dyDescent="0.35">
      <c r="A23" s="13">
        <v>3</v>
      </c>
      <c r="B23" s="47">
        <v>87</v>
      </c>
      <c r="C23" s="7">
        <v>4</v>
      </c>
      <c r="D23" s="12" t="s">
        <v>43</v>
      </c>
      <c r="E23" s="48">
        <v>4874227.17</v>
      </c>
      <c r="F23" s="49">
        <v>686569.08000000007</v>
      </c>
      <c r="G23" s="49">
        <f t="shared" si="1"/>
        <v>4187658.09</v>
      </c>
      <c r="H23" s="50">
        <v>9721.4725999999991</v>
      </c>
      <c r="I23" s="51">
        <f t="shared" si="0"/>
        <v>430.76376000895175</v>
      </c>
    </row>
    <row r="24" spans="1:9" x14ac:dyDescent="0.35">
      <c r="A24" s="13">
        <v>4</v>
      </c>
      <c r="B24" s="47">
        <v>88</v>
      </c>
      <c r="C24" s="7">
        <v>4</v>
      </c>
      <c r="D24" s="12" t="s">
        <v>231</v>
      </c>
      <c r="E24" s="48">
        <v>3364946.54</v>
      </c>
      <c r="F24" s="49">
        <v>458413.27999999997</v>
      </c>
      <c r="G24" s="49">
        <f t="shared" si="1"/>
        <v>2906533.2600000002</v>
      </c>
      <c r="H24" s="50">
        <v>5259.7800000000007</v>
      </c>
      <c r="I24" s="51">
        <f t="shared" si="0"/>
        <v>552.59597549707405</v>
      </c>
    </row>
    <row r="25" spans="1:9" x14ac:dyDescent="0.35">
      <c r="A25" s="13">
        <v>4</v>
      </c>
      <c r="B25" s="47">
        <v>89</v>
      </c>
      <c r="C25" s="7">
        <v>4</v>
      </c>
      <c r="D25" s="12" t="s">
        <v>44</v>
      </c>
      <c r="E25" s="48">
        <v>5180269.63</v>
      </c>
      <c r="F25" s="49">
        <v>409225.55</v>
      </c>
      <c r="G25" s="49">
        <f t="shared" si="1"/>
        <v>4771044.08</v>
      </c>
      <c r="H25" s="50">
        <v>5548.7800000000007</v>
      </c>
      <c r="I25" s="51">
        <f t="shared" si="0"/>
        <v>859.83659110651342</v>
      </c>
    </row>
    <row r="26" spans="1:9" x14ac:dyDescent="0.35">
      <c r="A26" s="13">
        <v>4</v>
      </c>
      <c r="B26" s="47">
        <v>97</v>
      </c>
      <c r="C26" s="7">
        <v>1</v>
      </c>
      <c r="D26" s="12" t="s">
        <v>31</v>
      </c>
      <c r="E26" s="48">
        <v>31289464.210000001</v>
      </c>
      <c r="F26" s="49">
        <v>4915762.76</v>
      </c>
      <c r="G26" s="49">
        <f t="shared" si="1"/>
        <v>26373701.450000003</v>
      </c>
      <c r="H26" s="50">
        <v>57594.14</v>
      </c>
      <c r="I26" s="51">
        <f t="shared" si="0"/>
        <v>457.92334862539843</v>
      </c>
    </row>
    <row r="27" spans="1:9" x14ac:dyDescent="0.35">
      <c r="A27" s="13">
        <v>4</v>
      </c>
      <c r="B27" s="47">
        <v>100</v>
      </c>
      <c r="C27" s="7">
        <v>9</v>
      </c>
      <c r="D27" s="12" t="s">
        <v>180</v>
      </c>
      <c r="E27" s="48">
        <v>31585.98</v>
      </c>
      <c r="F27" s="49">
        <v>0</v>
      </c>
      <c r="G27" s="49">
        <f t="shared" si="1"/>
        <v>31585.98</v>
      </c>
      <c r="H27" s="50">
        <v>35.870600930990676</v>
      </c>
      <c r="I27" s="51">
        <f t="shared" si="0"/>
        <v>880.55341087723605</v>
      </c>
    </row>
    <row r="28" spans="1:9" x14ac:dyDescent="0.35">
      <c r="A28" s="13">
        <v>4</v>
      </c>
      <c r="B28" s="47">
        <v>103</v>
      </c>
      <c r="C28" s="7">
        <v>3</v>
      </c>
      <c r="D28" s="12" t="s">
        <v>228</v>
      </c>
      <c r="E28" s="48">
        <v>1975311.14</v>
      </c>
      <c r="F28" s="49">
        <v>318215.14999999991</v>
      </c>
      <c r="G28" s="49">
        <f t="shared" si="1"/>
        <v>1657095.99</v>
      </c>
      <c r="H28" s="50">
        <v>4188.0400000000009</v>
      </c>
      <c r="I28" s="51">
        <f t="shared" si="0"/>
        <v>395.67339137162003</v>
      </c>
    </row>
    <row r="29" spans="1:9" x14ac:dyDescent="0.35">
      <c r="A29" s="13">
        <v>4</v>
      </c>
      <c r="B29" s="47">
        <v>123</v>
      </c>
      <c r="C29" s="7">
        <v>3</v>
      </c>
      <c r="D29" s="12" t="s">
        <v>39</v>
      </c>
      <c r="E29" s="48">
        <v>3047030.47</v>
      </c>
      <c r="F29" s="49">
        <v>176619</v>
      </c>
      <c r="G29" s="49">
        <f t="shared" si="1"/>
        <v>2870411.47</v>
      </c>
      <c r="H29" s="50">
        <v>6909.68</v>
      </c>
      <c r="I29" s="51">
        <f t="shared" si="0"/>
        <v>415.41887178566884</v>
      </c>
    </row>
    <row r="30" spans="1:9" x14ac:dyDescent="0.35">
      <c r="A30" s="13">
        <v>4</v>
      </c>
      <c r="B30" s="47">
        <v>128</v>
      </c>
      <c r="C30" s="7">
        <v>7</v>
      </c>
      <c r="D30" s="12" t="s">
        <v>103</v>
      </c>
      <c r="E30" s="48">
        <v>117552.35</v>
      </c>
      <c r="F30" s="49">
        <v>305.25</v>
      </c>
      <c r="G30" s="49">
        <f t="shared" si="1"/>
        <v>117247.1</v>
      </c>
      <c r="H30" s="50">
        <v>130.72434272489517</v>
      </c>
      <c r="I30" s="51">
        <f t="shared" si="0"/>
        <v>896.90334298901348</v>
      </c>
    </row>
    <row r="31" spans="1:9" x14ac:dyDescent="0.35">
      <c r="A31" s="13">
        <v>4</v>
      </c>
      <c r="B31" s="47">
        <v>143</v>
      </c>
      <c r="C31" s="7">
        <v>4</v>
      </c>
      <c r="D31" s="12" t="s">
        <v>45</v>
      </c>
      <c r="E31" s="48">
        <v>993236.57</v>
      </c>
      <c r="F31" s="49">
        <v>384202.12</v>
      </c>
      <c r="G31" s="49">
        <f t="shared" si="1"/>
        <v>609034.44999999995</v>
      </c>
      <c r="H31" s="50">
        <v>3029.9</v>
      </c>
      <c r="I31" s="51">
        <f t="shared" si="0"/>
        <v>201.0081025776428</v>
      </c>
    </row>
    <row r="32" spans="1:9" x14ac:dyDescent="0.35">
      <c r="A32" s="13">
        <v>4</v>
      </c>
      <c r="B32" s="47">
        <v>152</v>
      </c>
      <c r="C32" s="7">
        <v>7</v>
      </c>
      <c r="D32" s="12" t="s">
        <v>253</v>
      </c>
      <c r="E32" s="48">
        <v>181493.75</v>
      </c>
      <c r="F32" s="49">
        <v>0</v>
      </c>
      <c r="G32" s="49">
        <f t="shared" si="1"/>
        <v>181493.75</v>
      </c>
      <c r="H32" s="50">
        <v>346.05477418044865</v>
      </c>
      <c r="I32" s="51">
        <f t="shared" si="0"/>
        <v>524.46538392607442</v>
      </c>
    </row>
    <row r="33" spans="1:9" x14ac:dyDescent="0.35">
      <c r="A33" s="13">
        <v>4</v>
      </c>
      <c r="B33" s="47">
        <v>157</v>
      </c>
      <c r="C33" s="7">
        <v>5</v>
      </c>
      <c r="D33" s="12" t="s">
        <v>54</v>
      </c>
      <c r="E33" s="48">
        <v>150227.32999999999</v>
      </c>
      <c r="F33" s="49">
        <v>140</v>
      </c>
      <c r="G33" s="49">
        <f t="shared" si="1"/>
        <v>150087.32999999999</v>
      </c>
      <c r="H33" s="50">
        <v>376.20256066807764</v>
      </c>
      <c r="I33" s="51">
        <f t="shared" si="0"/>
        <v>398.95350455209041</v>
      </c>
    </row>
    <row r="34" spans="1:9" x14ac:dyDescent="0.35">
      <c r="A34" s="13">
        <v>4</v>
      </c>
      <c r="B34" s="47">
        <v>159</v>
      </c>
      <c r="C34" s="7">
        <v>9</v>
      </c>
      <c r="D34" s="12" t="s">
        <v>293</v>
      </c>
      <c r="E34" s="48">
        <v>297599.14</v>
      </c>
      <c r="F34" s="49">
        <v>0</v>
      </c>
      <c r="G34" s="49">
        <f t="shared" si="1"/>
        <v>297599.14</v>
      </c>
      <c r="H34" s="50">
        <v>778.17335536840437</v>
      </c>
      <c r="I34" s="51">
        <f t="shared" si="0"/>
        <v>382.4329604026471</v>
      </c>
    </row>
    <row r="35" spans="1:9" x14ac:dyDescent="0.35">
      <c r="A35" s="13">
        <v>4</v>
      </c>
      <c r="B35" s="47">
        <v>162</v>
      </c>
      <c r="C35" s="7">
        <v>7</v>
      </c>
      <c r="D35" s="12" t="s">
        <v>254</v>
      </c>
      <c r="E35" s="48">
        <v>537402.57999999996</v>
      </c>
      <c r="F35" s="49">
        <v>25872.33</v>
      </c>
      <c r="G35" s="49">
        <f t="shared" si="1"/>
        <v>511530.24999999994</v>
      </c>
      <c r="H35" s="50">
        <v>1228.55</v>
      </c>
      <c r="I35" s="51">
        <f t="shared" si="0"/>
        <v>416.36909364698221</v>
      </c>
    </row>
    <row r="36" spans="1:9" x14ac:dyDescent="0.35">
      <c r="A36" s="13">
        <v>4</v>
      </c>
      <c r="B36" s="47">
        <v>166</v>
      </c>
      <c r="C36" s="7">
        <v>7</v>
      </c>
      <c r="D36" s="12" t="s">
        <v>255</v>
      </c>
      <c r="E36" s="48">
        <v>507400.93</v>
      </c>
      <c r="F36" s="49">
        <v>66582.950000000012</v>
      </c>
      <c r="G36" s="49">
        <f t="shared" si="1"/>
        <v>440817.98</v>
      </c>
      <c r="H36" s="50">
        <v>838.03719999999998</v>
      </c>
      <c r="I36" s="51">
        <f t="shared" si="0"/>
        <v>526.01242522408313</v>
      </c>
    </row>
    <row r="37" spans="1:9" x14ac:dyDescent="0.35">
      <c r="A37" s="13">
        <v>4</v>
      </c>
      <c r="B37" s="47">
        <v>172</v>
      </c>
      <c r="C37" s="7">
        <v>1</v>
      </c>
      <c r="D37" s="12" t="s">
        <v>32</v>
      </c>
      <c r="E37" s="48">
        <v>16464543.279999999</v>
      </c>
      <c r="F37" s="49">
        <v>2082958.0499999998</v>
      </c>
      <c r="G37" s="49">
        <f t="shared" si="1"/>
        <v>14381585.23</v>
      </c>
      <c r="H37" s="50">
        <v>31467.38</v>
      </c>
      <c r="I37" s="51">
        <f t="shared" si="0"/>
        <v>457.03154282307582</v>
      </c>
    </row>
    <row r="38" spans="1:9" x14ac:dyDescent="0.35">
      <c r="A38" s="13">
        <v>4</v>
      </c>
      <c r="B38" s="47">
        <v>173</v>
      </c>
      <c r="C38" s="7">
        <v>9</v>
      </c>
      <c r="D38" s="12" t="s">
        <v>181</v>
      </c>
      <c r="E38" s="48">
        <v>221080.77</v>
      </c>
      <c r="F38" s="49">
        <v>0</v>
      </c>
      <c r="G38" s="49">
        <f t="shared" si="1"/>
        <v>221080.77</v>
      </c>
      <c r="H38" s="50">
        <v>338.94000000000011</v>
      </c>
      <c r="I38" s="51">
        <f t="shared" si="0"/>
        <v>652.27110993096096</v>
      </c>
    </row>
    <row r="39" spans="1:9" x14ac:dyDescent="0.35">
      <c r="A39" s="13">
        <v>5</v>
      </c>
      <c r="B39" s="47">
        <v>179</v>
      </c>
      <c r="C39" s="7">
        <v>3</v>
      </c>
      <c r="D39" s="12" t="s">
        <v>40</v>
      </c>
      <c r="E39" s="48">
        <v>3033586.82</v>
      </c>
      <c r="F39" s="49">
        <v>2380.2800000000002</v>
      </c>
      <c r="G39" s="49">
        <f t="shared" si="1"/>
        <v>3031206.54</v>
      </c>
      <c r="H39" s="50">
        <v>5253.1100000000006</v>
      </c>
      <c r="I39" s="51">
        <f t="shared" si="0"/>
        <v>577.03085219993488</v>
      </c>
    </row>
    <row r="40" spans="1:9" x14ac:dyDescent="0.35">
      <c r="A40" s="13">
        <v>5</v>
      </c>
      <c r="B40" s="47">
        <v>183</v>
      </c>
      <c r="C40" s="7">
        <v>4</v>
      </c>
      <c r="D40" s="12" t="s">
        <v>46</v>
      </c>
      <c r="E40" s="48">
        <v>7395313.79</v>
      </c>
      <c r="F40" s="49">
        <v>335329.55999999994</v>
      </c>
      <c r="G40" s="49">
        <f t="shared" si="1"/>
        <v>7059984.2300000004</v>
      </c>
      <c r="H40" s="50">
        <v>11270.429999999998</v>
      </c>
      <c r="I40" s="51">
        <f t="shared" si="0"/>
        <v>626.41658126619848</v>
      </c>
    </row>
    <row r="41" spans="1:9" x14ac:dyDescent="0.35">
      <c r="A41" s="13">
        <v>5</v>
      </c>
      <c r="B41" s="47">
        <v>186</v>
      </c>
      <c r="C41" s="7">
        <v>4</v>
      </c>
      <c r="D41" s="12" t="s">
        <v>47</v>
      </c>
      <c r="E41" s="48">
        <v>8404512.5399999991</v>
      </c>
      <c r="F41" s="49">
        <v>1707314.1</v>
      </c>
      <c r="G41" s="49">
        <f t="shared" si="1"/>
        <v>6697198.4399999995</v>
      </c>
      <c r="H41" s="50">
        <v>10964.179999999998</v>
      </c>
      <c r="I41" s="51">
        <f t="shared" si="0"/>
        <v>610.82529108423978</v>
      </c>
    </row>
    <row r="42" spans="1:9" x14ac:dyDescent="0.35">
      <c r="A42" s="13">
        <v>5</v>
      </c>
      <c r="B42" s="47">
        <v>188</v>
      </c>
      <c r="C42" s="7">
        <v>8</v>
      </c>
      <c r="D42" s="12" t="s">
        <v>134</v>
      </c>
      <c r="E42" s="48">
        <v>138796.34</v>
      </c>
      <c r="F42" s="49">
        <v>8321.23</v>
      </c>
      <c r="G42" s="49">
        <f t="shared" si="1"/>
        <v>130475.11</v>
      </c>
      <c r="H42" s="50">
        <v>176.85</v>
      </c>
      <c r="I42" s="51">
        <f t="shared" si="0"/>
        <v>737.77274526434837</v>
      </c>
    </row>
    <row r="43" spans="1:9" x14ac:dyDescent="0.35">
      <c r="A43" s="13">
        <v>5</v>
      </c>
      <c r="B43" s="47">
        <v>190</v>
      </c>
      <c r="C43" s="7">
        <v>4</v>
      </c>
      <c r="D43" s="12" t="s">
        <v>48</v>
      </c>
      <c r="E43" s="48">
        <v>2331397.15</v>
      </c>
      <c r="F43" s="49">
        <v>324577.79000000004</v>
      </c>
      <c r="G43" s="49">
        <f t="shared" si="1"/>
        <v>2006819.3599999999</v>
      </c>
      <c r="H43" s="50">
        <v>3314.3799999999997</v>
      </c>
      <c r="I43" s="51">
        <f t="shared" si="0"/>
        <v>605.48861627212329</v>
      </c>
    </row>
    <row r="44" spans="1:9" x14ac:dyDescent="0.35">
      <c r="A44" s="13">
        <v>5</v>
      </c>
      <c r="B44" s="47">
        <v>192</v>
      </c>
      <c r="C44" s="7">
        <v>7</v>
      </c>
      <c r="D44" s="12" t="s">
        <v>256</v>
      </c>
      <c r="E44" s="48">
        <v>166918.9</v>
      </c>
      <c r="F44" s="49">
        <v>18483.46</v>
      </c>
      <c r="G44" s="49">
        <f t="shared" si="1"/>
        <v>148435.44</v>
      </c>
      <c r="H44" s="50">
        <v>233.99</v>
      </c>
      <c r="I44" s="51">
        <f t="shared" si="0"/>
        <v>634.36659686311384</v>
      </c>
    </row>
    <row r="45" spans="1:9" x14ac:dyDescent="0.35">
      <c r="A45" s="13">
        <v>5</v>
      </c>
      <c r="B45" s="47">
        <v>204</v>
      </c>
      <c r="C45" s="7">
        <v>9</v>
      </c>
      <c r="D45" s="12" t="s">
        <v>182</v>
      </c>
      <c r="E45" s="48">
        <v>514883.21</v>
      </c>
      <c r="F45" s="49">
        <v>0</v>
      </c>
      <c r="G45" s="49">
        <f t="shared" si="1"/>
        <v>514883.21</v>
      </c>
      <c r="H45" s="50">
        <v>613.34</v>
      </c>
      <c r="I45" s="51">
        <f t="shared" si="0"/>
        <v>839.47436984380602</v>
      </c>
    </row>
    <row r="46" spans="1:9" x14ac:dyDescent="0.35">
      <c r="A46" s="13">
        <v>5</v>
      </c>
      <c r="B46" s="47">
        <v>205</v>
      </c>
      <c r="C46" s="7">
        <v>7</v>
      </c>
      <c r="D46" s="12" t="s">
        <v>104</v>
      </c>
      <c r="E46" s="48">
        <v>463208.48</v>
      </c>
      <c r="F46" s="49">
        <v>0</v>
      </c>
      <c r="G46" s="49">
        <f t="shared" si="1"/>
        <v>463208.48</v>
      </c>
      <c r="H46" s="50">
        <v>524.57570883633412</v>
      </c>
      <c r="I46" s="51">
        <f t="shared" si="0"/>
        <v>883.01549651914877</v>
      </c>
    </row>
    <row r="47" spans="1:9" x14ac:dyDescent="0.35">
      <c r="A47" s="13">
        <v>5</v>
      </c>
      <c r="B47" s="47">
        <v>212</v>
      </c>
      <c r="C47" s="7">
        <v>7</v>
      </c>
      <c r="D47" s="12" t="s">
        <v>257</v>
      </c>
      <c r="E47" s="48">
        <v>272134.62</v>
      </c>
      <c r="F47" s="49">
        <v>699</v>
      </c>
      <c r="G47" s="49">
        <f t="shared" si="1"/>
        <v>271435.62</v>
      </c>
      <c r="H47" s="50">
        <v>475.16909844194475</v>
      </c>
      <c r="I47" s="51">
        <f t="shared" si="0"/>
        <v>571.24005094191432</v>
      </c>
    </row>
    <row r="48" spans="1:9" x14ac:dyDescent="0.35">
      <c r="A48" s="13">
        <v>5</v>
      </c>
      <c r="B48" s="47">
        <v>214</v>
      </c>
      <c r="C48" s="7">
        <v>5</v>
      </c>
      <c r="D48" s="12" t="s">
        <v>55</v>
      </c>
      <c r="E48" s="48">
        <v>2047370.02</v>
      </c>
      <c r="F48" s="49">
        <v>758449.07</v>
      </c>
      <c r="G48" s="49">
        <f t="shared" si="1"/>
        <v>1288920.9500000002</v>
      </c>
      <c r="H48" s="50">
        <v>3243.7900000000009</v>
      </c>
      <c r="I48" s="51">
        <f t="shared" si="0"/>
        <v>397.35030627753332</v>
      </c>
    </row>
    <row r="49" spans="1:9" x14ac:dyDescent="0.35">
      <c r="A49" s="13">
        <v>5</v>
      </c>
      <c r="B49" s="47">
        <v>216</v>
      </c>
      <c r="C49" s="7">
        <v>7</v>
      </c>
      <c r="D49" s="12" t="s">
        <v>258</v>
      </c>
      <c r="E49" s="48">
        <v>361803.18</v>
      </c>
      <c r="F49" s="49">
        <v>475</v>
      </c>
      <c r="G49" s="49">
        <f t="shared" si="1"/>
        <v>361328.18</v>
      </c>
      <c r="H49" s="50">
        <v>929.2004782208769</v>
      </c>
      <c r="I49" s="51">
        <f t="shared" si="0"/>
        <v>388.85922733469579</v>
      </c>
    </row>
    <row r="50" spans="1:9" x14ac:dyDescent="0.35">
      <c r="A50" s="13">
        <v>5</v>
      </c>
      <c r="B50" s="47">
        <v>218</v>
      </c>
      <c r="C50" s="7">
        <v>9</v>
      </c>
      <c r="D50" s="12" t="s">
        <v>183</v>
      </c>
      <c r="E50" s="48">
        <v>223088.93</v>
      </c>
      <c r="F50" s="49">
        <v>90</v>
      </c>
      <c r="G50" s="49">
        <f t="shared" si="1"/>
        <v>222998.93</v>
      </c>
      <c r="H50" s="50">
        <v>260.49767159363108</v>
      </c>
      <c r="I50" s="51">
        <f t="shared" si="0"/>
        <v>856.04960933344523</v>
      </c>
    </row>
    <row r="51" spans="1:9" x14ac:dyDescent="0.35">
      <c r="A51" s="13">
        <v>5</v>
      </c>
      <c r="B51" s="47">
        <v>223</v>
      </c>
      <c r="C51" s="7">
        <v>5</v>
      </c>
      <c r="D51" s="12" t="s">
        <v>236</v>
      </c>
      <c r="E51" s="48">
        <v>257160.23</v>
      </c>
      <c r="F51" s="49">
        <v>239.17</v>
      </c>
      <c r="G51" s="49">
        <f t="shared" si="1"/>
        <v>256921.06</v>
      </c>
      <c r="H51" s="50">
        <v>302.15999999999997</v>
      </c>
      <c r="I51" s="51">
        <f t="shared" si="0"/>
        <v>850.28150648662972</v>
      </c>
    </row>
    <row r="52" spans="1:9" x14ac:dyDescent="0.35">
      <c r="A52" s="13">
        <v>5</v>
      </c>
      <c r="B52" s="47">
        <v>224</v>
      </c>
      <c r="C52" s="7">
        <v>5</v>
      </c>
      <c r="D52" s="12" t="s">
        <v>56</v>
      </c>
      <c r="E52" s="48">
        <v>90520.65</v>
      </c>
      <c r="F52" s="49">
        <v>255</v>
      </c>
      <c r="G52" s="49">
        <f t="shared" si="1"/>
        <v>90265.65</v>
      </c>
      <c r="H52" s="50">
        <v>175.72469366475895</v>
      </c>
      <c r="I52" s="51">
        <f t="shared" si="0"/>
        <v>513.67652500908866</v>
      </c>
    </row>
    <row r="53" spans="1:9" x14ac:dyDescent="0.35">
      <c r="A53" s="13">
        <v>5</v>
      </c>
      <c r="B53" s="47">
        <v>229</v>
      </c>
      <c r="C53" s="7">
        <v>7</v>
      </c>
      <c r="D53" s="12" t="s">
        <v>259</v>
      </c>
      <c r="E53" s="48">
        <v>452494.41</v>
      </c>
      <c r="F53" s="49">
        <v>67802.040000000023</v>
      </c>
      <c r="G53" s="49">
        <f t="shared" si="1"/>
        <v>384692.36999999994</v>
      </c>
      <c r="H53" s="50">
        <v>854.67000000000007</v>
      </c>
      <c r="I53" s="51">
        <f t="shared" si="0"/>
        <v>450.10632173821466</v>
      </c>
    </row>
    <row r="54" spans="1:9" x14ac:dyDescent="0.35">
      <c r="A54" s="13">
        <v>5</v>
      </c>
      <c r="B54" s="47">
        <v>230</v>
      </c>
      <c r="C54" s="7">
        <v>9</v>
      </c>
      <c r="D54" s="12" t="s">
        <v>184</v>
      </c>
      <c r="E54" s="48">
        <v>128964.63</v>
      </c>
      <c r="F54" s="49">
        <v>2538</v>
      </c>
      <c r="G54" s="49">
        <f t="shared" si="1"/>
        <v>126426.63</v>
      </c>
      <c r="H54" s="50">
        <v>133.83789165377343</v>
      </c>
      <c r="I54" s="51">
        <f t="shared" si="0"/>
        <v>944.62508664627137</v>
      </c>
    </row>
    <row r="55" spans="1:9" x14ac:dyDescent="0.35">
      <c r="A55" s="13">
        <v>5</v>
      </c>
      <c r="B55" s="47">
        <v>232</v>
      </c>
      <c r="C55" s="7">
        <v>8</v>
      </c>
      <c r="D55" s="12" t="s">
        <v>135</v>
      </c>
      <c r="E55" s="48">
        <v>144439.21</v>
      </c>
      <c r="F55" s="49">
        <v>0</v>
      </c>
      <c r="G55" s="49">
        <f t="shared" si="1"/>
        <v>144439.21</v>
      </c>
      <c r="H55" s="50">
        <v>92.941773341802914</v>
      </c>
      <c r="I55" s="51">
        <f t="shared" si="0"/>
        <v>1554.0827854533179</v>
      </c>
    </row>
    <row r="56" spans="1:9" x14ac:dyDescent="0.35">
      <c r="A56" s="13">
        <v>5</v>
      </c>
      <c r="B56" s="47">
        <v>233</v>
      </c>
      <c r="C56" s="7">
        <v>5</v>
      </c>
      <c r="D56" s="12" t="s">
        <v>237</v>
      </c>
      <c r="E56" s="48">
        <v>792036.92</v>
      </c>
      <c r="F56" s="49">
        <v>177381.26</v>
      </c>
      <c r="G56" s="49">
        <f t="shared" si="1"/>
        <v>614655.66</v>
      </c>
      <c r="H56" s="50">
        <v>2307.9799999999996</v>
      </c>
      <c r="I56" s="51">
        <f t="shared" si="0"/>
        <v>266.31758507439412</v>
      </c>
    </row>
    <row r="57" spans="1:9" x14ac:dyDescent="0.35">
      <c r="A57" s="13">
        <v>5</v>
      </c>
      <c r="B57" s="47">
        <v>236</v>
      </c>
      <c r="C57" s="7">
        <v>7</v>
      </c>
      <c r="D57" s="12" t="s">
        <v>260</v>
      </c>
      <c r="E57" s="48">
        <v>683938.6</v>
      </c>
      <c r="F57" s="49">
        <v>123459.02</v>
      </c>
      <c r="G57" s="49">
        <f t="shared" si="1"/>
        <v>560479.57999999996</v>
      </c>
      <c r="H57" s="50">
        <v>1136.2899999999997</v>
      </c>
      <c r="I57" s="51">
        <f t="shared" si="0"/>
        <v>493.25399325876327</v>
      </c>
    </row>
    <row r="58" spans="1:9" x14ac:dyDescent="0.35">
      <c r="A58" s="13">
        <v>5</v>
      </c>
      <c r="B58" s="47">
        <v>238</v>
      </c>
      <c r="C58" s="7">
        <v>7</v>
      </c>
      <c r="D58" s="12" t="s">
        <v>105</v>
      </c>
      <c r="E58" s="48">
        <v>23555.94</v>
      </c>
      <c r="F58" s="49">
        <v>0</v>
      </c>
      <c r="G58" s="49">
        <f t="shared" si="1"/>
        <v>23555.94</v>
      </c>
      <c r="H58" s="50">
        <v>46.657726140452539</v>
      </c>
      <c r="I58" s="51">
        <f t="shared" si="0"/>
        <v>504.86686661690641</v>
      </c>
    </row>
    <row r="59" spans="1:9" x14ac:dyDescent="0.35">
      <c r="A59" s="13">
        <v>5</v>
      </c>
      <c r="B59" s="47">
        <v>239</v>
      </c>
      <c r="C59" s="7">
        <v>7</v>
      </c>
      <c r="D59" s="12" t="s">
        <v>106</v>
      </c>
      <c r="E59" s="48">
        <v>1901248.91</v>
      </c>
      <c r="F59" s="49">
        <v>294548.64</v>
      </c>
      <c r="G59" s="49">
        <f t="shared" si="1"/>
        <v>1606700.27</v>
      </c>
      <c r="H59" s="50">
        <v>3041.54</v>
      </c>
      <c r="I59" s="51">
        <f t="shared" si="0"/>
        <v>528.25222420221337</v>
      </c>
    </row>
    <row r="60" spans="1:9" x14ac:dyDescent="0.35">
      <c r="A60" s="13">
        <v>6</v>
      </c>
      <c r="B60" s="47">
        <v>245</v>
      </c>
      <c r="C60" s="7">
        <v>8</v>
      </c>
      <c r="D60" s="12" t="s">
        <v>136</v>
      </c>
      <c r="E60" s="48">
        <v>721067.3</v>
      </c>
      <c r="F60" s="49">
        <v>0</v>
      </c>
      <c r="G60" s="49">
        <f t="shared" si="1"/>
        <v>721067.3</v>
      </c>
      <c r="H60" s="50">
        <v>224.32999999999998</v>
      </c>
      <c r="I60" s="51">
        <f t="shared" si="0"/>
        <v>3214.315071546383</v>
      </c>
    </row>
    <row r="61" spans="1:9" x14ac:dyDescent="0.35">
      <c r="A61" s="13">
        <v>6</v>
      </c>
      <c r="B61" s="47">
        <v>249</v>
      </c>
      <c r="C61" s="7">
        <v>7</v>
      </c>
      <c r="D61" s="12" t="s">
        <v>261</v>
      </c>
      <c r="E61" s="48">
        <v>811899.34</v>
      </c>
      <c r="F61" s="49">
        <v>0</v>
      </c>
      <c r="G61" s="49">
        <f t="shared" si="1"/>
        <v>811899.34</v>
      </c>
      <c r="H61" s="50">
        <v>1163.0819162110436</v>
      </c>
      <c r="I61" s="51">
        <f t="shared" si="0"/>
        <v>698.05860505931832</v>
      </c>
    </row>
    <row r="62" spans="1:9" x14ac:dyDescent="0.35">
      <c r="A62" s="13">
        <v>6</v>
      </c>
      <c r="B62" s="47">
        <v>270</v>
      </c>
      <c r="C62" s="7">
        <v>1</v>
      </c>
      <c r="D62" s="12" t="s">
        <v>33</v>
      </c>
      <c r="E62" s="48">
        <v>38388637.640000001</v>
      </c>
      <c r="F62" s="49">
        <v>185109.55</v>
      </c>
      <c r="G62" s="49">
        <f t="shared" si="1"/>
        <v>38203528.090000004</v>
      </c>
      <c r="H62" s="50">
        <v>76782.87</v>
      </c>
      <c r="I62" s="51">
        <f t="shared" si="0"/>
        <v>497.55274959115235</v>
      </c>
    </row>
    <row r="63" spans="1:9" x14ac:dyDescent="0.35">
      <c r="A63" s="13">
        <v>6</v>
      </c>
      <c r="B63" s="47">
        <v>271</v>
      </c>
      <c r="C63" s="7">
        <v>7</v>
      </c>
      <c r="D63" s="12" t="s">
        <v>107</v>
      </c>
      <c r="E63" s="48">
        <v>915776.78</v>
      </c>
      <c r="F63" s="49">
        <v>186887.22999999998</v>
      </c>
      <c r="G63" s="49">
        <f t="shared" si="1"/>
        <v>728889.55</v>
      </c>
      <c r="H63" s="50">
        <v>841.90000000000009</v>
      </c>
      <c r="I63" s="51">
        <f t="shared" si="0"/>
        <v>865.76737142178399</v>
      </c>
    </row>
    <row r="64" spans="1:9" x14ac:dyDescent="0.35">
      <c r="A64" s="13">
        <v>6</v>
      </c>
      <c r="B64" s="47">
        <v>272</v>
      </c>
      <c r="C64" s="7">
        <v>5</v>
      </c>
      <c r="D64" s="12" t="s">
        <v>57</v>
      </c>
      <c r="E64" s="48">
        <v>107113.39</v>
      </c>
      <c r="F64" s="49">
        <v>0</v>
      </c>
      <c r="G64" s="49">
        <f t="shared" si="1"/>
        <v>107113.39</v>
      </c>
      <c r="H64" s="50">
        <v>341.829327199609</v>
      </c>
      <c r="I64" s="51">
        <f t="shared" si="0"/>
        <v>313.35342370273526</v>
      </c>
    </row>
    <row r="65" spans="1:9" x14ac:dyDescent="0.35">
      <c r="A65" s="13">
        <v>6</v>
      </c>
      <c r="B65" s="47">
        <v>275</v>
      </c>
      <c r="C65" s="7">
        <v>7</v>
      </c>
      <c r="D65" s="12" t="s">
        <v>262</v>
      </c>
      <c r="E65" s="48">
        <v>469715.12</v>
      </c>
      <c r="F65" s="49">
        <v>81956.409999999989</v>
      </c>
      <c r="G65" s="49">
        <f t="shared" si="1"/>
        <v>387758.71</v>
      </c>
      <c r="H65" s="50">
        <v>692.28</v>
      </c>
      <c r="I65" s="51">
        <f t="shared" si="0"/>
        <v>560.11831917721156</v>
      </c>
    </row>
    <row r="66" spans="1:9" x14ac:dyDescent="0.35">
      <c r="A66" s="13">
        <v>6</v>
      </c>
      <c r="B66" s="47">
        <v>277</v>
      </c>
      <c r="C66" s="7">
        <v>9</v>
      </c>
      <c r="D66" s="12" t="s">
        <v>294</v>
      </c>
      <c r="E66" s="48">
        <v>207513.60000000001</v>
      </c>
      <c r="F66" s="49">
        <v>0</v>
      </c>
      <c r="G66" s="49">
        <f t="shared" si="1"/>
        <v>207513.60000000001</v>
      </c>
      <c r="H66" s="50">
        <v>97.350000000000009</v>
      </c>
      <c r="I66" s="51">
        <f t="shared" si="0"/>
        <v>2131.6240369799689</v>
      </c>
    </row>
    <row r="67" spans="1:9" x14ac:dyDescent="0.35">
      <c r="A67" s="13">
        <v>6</v>
      </c>
      <c r="B67" s="47">
        <v>279</v>
      </c>
      <c r="C67" s="7">
        <v>9</v>
      </c>
      <c r="D67" s="12" t="s">
        <v>185</v>
      </c>
      <c r="E67" s="48">
        <v>182431.5</v>
      </c>
      <c r="F67" s="49">
        <v>106</v>
      </c>
      <c r="G67" s="49">
        <f t="shared" si="1"/>
        <v>182325.5</v>
      </c>
      <c r="H67" s="50">
        <v>318.31362465983165</v>
      </c>
      <c r="I67" s="51">
        <f t="shared" si="0"/>
        <v>572.78572412614631</v>
      </c>
    </row>
    <row r="68" spans="1:9" x14ac:dyDescent="0.35">
      <c r="A68" s="13">
        <v>6</v>
      </c>
      <c r="B68" s="47">
        <v>282</v>
      </c>
      <c r="C68" s="7">
        <v>7</v>
      </c>
      <c r="D68" s="12" t="s">
        <v>108</v>
      </c>
      <c r="E68" s="48">
        <v>65689.240000000005</v>
      </c>
      <c r="F68" s="49">
        <v>0</v>
      </c>
      <c r="G68" s="49">
        <f t="shared" si="1"/>
        <v>65689.240000000005</v>
      </c>
      <c r="H68" s="50">
        <v>125.62564520141217</v>
      </c>
      <c r="I68" s="51">
        <f t="shared" si="0"/>
        <v>522.89673732367498</v>
      </c>
    </row>
    <row r="69" spans="1:9" x14ac:dyDescent="0.35">
      <c r="A69" s="13">
        <v>6</v>
      </c>
      <c r="B69" s="47">
        <v>287</v>
      </c>
      <c r="C69" s="7">
        <v>7</v>
      </c>
      <c r="D69" s="12" t="s">
        <v>263</v>
      </c>
      <c r="E69" s="48">
        <v>115146.34</v>
      </c>
      <c r="F69" s="49">
        <v>102</v>
      </c>
      <c r="G69" s="49">
        <f t="shared" si="1"/>
        <v>115044.34</v>
      </c>
      <c r="H69" s="50">
        <v>152.73047186443509</v>
      </c>
      <c r="I69" s="51">
        <f t="shared" ref="I69:I132" si="2">IFERROR(G69/H69,0)</f>
        <v>753.2507337639496</v>
      </c>
    </row>
    <row r="70" spans="1:9" x14ac:dyDescent="0.35">
      <c r="A70" s="13">
        <v>6</v>
      </c>
      <c r="B70" s="47">
        <v>290</v>
      </c>
      <c r="C70" s="7">
        <v>7</v>
      </c>
      <c r="D70" s="12" t="s">
        <v>109</v>
      </c>
      <c r="E70" s="48">
        <v>241368.83</v>
      </c>
      <c r="F70" s="49">
        <v>19503.5</v>
      </c>
      <c r="G70" s="49">
        <f t="shared" ref="G70:G133" si="3">E70-F70</f>
        <v>221865.33</v>
      </c>
      <c r="H70" s="50">
        <v>320.95069482223562</v>
      </c>
      <c r="I70" s="51">
        <f t="shared" si="2"/>
        <v>691.27543133341442</v>
      </c>
    </row>
    <row r="71" spans="1:9" x14ac:dyDescent="0.35">
      <c r="A71" s="13">
        <v>6</v>
      </c>
      <c r="B71" s="47">
        <v>293</v>
      </c>
      <c r="C71" s="7">
        <v>3</v>
      </c>
      <c r="D71" s="12" t="s">
        <v>229</v>
      </c>
      <c r="E71" s="48">
        <v>3146424.08</v>
      </c>
      <c r="F71" s="49">
        <v>688610.91</v>
      </c>
      <c r="G71" s="49">
        <f t="shared" si="3"/>
        <v>2457813.17</v>
      </c>
      <c r="H71" s="50">
        <v>6242.8000000000011</v>
      </c>
      <c r="I71" s="51">
        <f t="shared" si="2"/>
        <v>393.7036538091881</v>
      </c>
    </row>
    <row r="72" spans="1:9" x14ac:dyDescent="0.35">
      <c r="A72" s="13">
        <v>6</v>
      </c>
      <c r="B72" s="47">
        <v>294</v>
      </c>
      <c r="C72" s="7">
        <v>7</v>
      </c>
      <c r="D72" s="12" t="s">
        <v>264</v>
      </c>
      <c r="E72" s="48">
        <v>656278.9</v>
      </c>
      <c r="F72" s="49">
        <v>746</v>
      </c>
      <c r="G72" s="49">
        <f t="shared" si="3"/>
        <v>655532.9</v>
      </c>
      <c r="H72" s="50">
        <v>1096.2002031679949</v>
      </c>
      <c r="I72" s="51">
        <f t="shared" si="2"/>
        <v>598.00472405088419</v>
      </c>
    </row>
    <row r="73" spans="1:9" x14ac:dyDescent="0.35">
      <c r="A73" s="13">
        <v>6</v>
      </c>
      <c r="B73" s="47">
        <v>296</v>
      </c>
      <c r="C73" s="7">
        <v>7</v>
      </c>
      <c r="D73" s="12" t="s">
        <v>110</v>
      </c>
      <c r="E73" s="48">
        <v>899174.32</v>
      </c>
      <c r="F73" s="49">
        <v>122809.44</v>
      </c>
      <c r="G73" s="49">
        <f t="shared" si="3"/>
        <v>776364.87999999989</v>
      </c>
      <c r="H73" s="50">
        <v>801.5</v>
      </c>
      <c r="I73" s="51">
        <f t="shared" si="2"/>
        <v>968.63990018714901</v>
      </c>
    </row>
    <row r="74" spans="1:9" x14ac:dyDescent="0.35">
      <c r="A74" s="13">
        <v>6</v>
      </c>
      <c r="B74" s="47">
        <v>301</v>
      </c>
      <c r="C74" s="7">
        <v>7</v>
      </c>
      <c r="D74" s="12" t="s">
        <v>111</v>
      </c>
      <c r="E74" s="48">
        <v>491037.6</v>
      </c>
      <c r="F74" s="49">
        <v>37594.660000000003</v>
      </c>
      <c r="G74" s="49">
        <f t="shared" si="3"/>
        <v>453442.93999999994</v>
      </c>
      <c r="H74" s="50">
        <v>622.0088866393462</v>
      </c>
      <c r="I74" s="51">
        <f t="shared" si="2"/>
        <v>728.99752678761274</v>
      </c>
    </row>
    <row r="75" spans="1:9" x14ac:dyDescent="0.35">
      <c r="A75" s="13">
        <v>6</v>
      </c>
      <c r="B75" s="47">
        <v>321</v>
      </c>
      <c r="C75" s="7">
        <v>7</v>
      </c>
      <c r="D75" s="12" t="s">
        <v>112</v>
      </c>
      <c r="E75" s="48">
        <v>453466.55</v>
      </c>
      <c r="F75" s="49">
        <v>20867.23</v>
      </c>
      <c r="G75" s="49">
        <f t="shared" si="3"/>
        <v>432599.32</v>
      </c>
      <c r="H75" s="50">
        <v>735.59</v>
      </c>
      <c r="I75" s="51">
        <f t="shared" si="2"/>
        <v>588.09842439402382</v>
      </c>
    </row>
    <row r="76" spans="1:9" x14ac:dyDescent="0.35">
      <c r="A76" s="13">
        <v>6</v>
      </c>
      <c r="B76" s="47">
        <v>324</v>
      </c>
      <c r="C76" s="7">
        <v>4</v>
      </c>
      <c r="D76" s="12" t="s">
        <v>49</v>
      </c>
      <c r="E76" s="48">
        <v>5025603.96</v>
      </c>
      <c r="F76" s="49">
        <v>692318.7</v>
      </c>
      <c r="G76" s="49">
        <f t="shared" si="3"/>
        <v>4333285.26</v>
      </c>
      <c r="H76" s="50">
        <v>7352.2000000000007</v>
      </c>
      <c r="I76" s="51">
        <f t="shared" si="2"/>
        <v>589.38620548951326</v>
      </c>
    </row>
    <row r="77" spans="1:9" x14ac:dyDescent="0.35">
      <c r="A77" s="13">
        <v>6</v>
      </c>
      <c r="B77" s="47">
        <v>325</v>
      </c>
      <c r="C77" s="7">
        <v>7</v>
      </c>
      <c r="D77" s="12" t="s">
        <v>113</v>
      </c>
      <c r="E77" s="48">
        <v>321114.27</v>
      </c>
      <c r="F77" s="49">
        <v>420</v>
      </c>
      <c r="G77" s="49">
        <f t="shared" si="3"/>
        <v>320694.27</v>
      </c>
      <c r="H77" s="50">
        <v>385.2456057985475</v>
      </c>
      <c r="I77" s="51">
        <f t="shared" si="2"/>
        <v>832.44108478604517</v>
      </c>
    </row>
    <row r="78" spans="1:9" x14ac:dyDescent="0.35">
      <c r="A78" s="13">
        <v>6</v>
      </c>
      <c r="B78" s="47">
        <v>331</v>
      </c>
      <c r="C78" s="7">
        <v>9</v>
      </c>
      <c r="D78" s="12" t="s">
        <v>186</v>
      </c>
      <c r="E78" s="48">
        <v>175919.58</v>
      </c>
      <c r="F78" s="49">
        <v>0</v>
      </c>
      <c r="G78" s="49">
        <f t="shared" si="3"/>
        <v>175919.58</v>
      </c>
      <c r="H78" s="50">
        <v>375.16496465067547</v>
      </c>
      <c r="I78" s="51">
        <f t="shared" si="2"/>
        <v>468.91260265681433</v>
      </c>
    </row>
    <row r="79" spans="1:9" x14ac:dyDescent="0.35">
      <c r="A79" s="13">
        <v>6</v>
      </c>
      <c r="B79" s="47">
        <v>335</v>
      </c>
      <c r="C79" s="7">
        <v>2</v>
      </c>
      <c r="D79" s="12" t="s">
        <v>224</v>
      </c>
      <c r="E79" s="48">
        <v>14716877.939999999</v>
      </c>
      <c r="F79" s="49">
        <v>2164273.0699999998</v>
      </c>
      <c r="G79" s="49">
        <f t="shared" si="3"/>
        <v>12552604.869999999</v>
      </c>
      <c r="H79" s="50">
        <v>26354.27</v>
      </c>
      <c r="I79" s="51">
        <f t="shared" si="2"/>
        <v>476.30250695617821</v>
      </c>
    </row>
    <row r="80" spans="1:9" x14ac:dyDescent="0.35">
      <c r="A80" s="13">
        <v>6</v>
      </c>
      <c r="B80" s="47">
        <v>346</v>
      </c>
      <c r="C80" s="7">
        <v>7</v>
      </c>
      <c r="D80" s="12" t="s">
        <v>265</v>
      </c>
      <c r="E80" s="48">
        <v>184009.64</v>
      </c>
      <c r="F80" s="49">
        <v>17890.460000000003</v>
      </c>
      <c r="G80" s="49">
        <f t="shared" si="3"/>
        <v>166119.18000000002</v>
      </c>
      <c r="H80" s="50">
        <v>227.74</v>
      </c>
      <c r="I80" s="51">
        <f t="shared" si="2"/>
        <v>729.42469482743491</v>
      </c>
    </row>
    <row r="81" spans="1:9" x14ac:dyDescent="0.35">
      <c r="A81" s="13">
        <v>6</v>
      </c>
      <c r="B81" s="47">
        <v>357</v>
      </c>
      <c r="C81" s="7">
        <v>2</v>
      </c>
      <c r="D81" s="12" t="s">
        <v>225</v>
      </c>
      <c r="E81" s="48">
        <v>15651927.32</v>
      </c>
      <c r="F81" s="49">
        <v>3863038.7800000003</v>
      </c>
      <c r="G81" s="49">
        <f t="shared" si="3"/>
        <v>11788888.539999999</v>
      </c>
      <c r="H81" s="50">
        <v>35944.75</v>
      </c>
      <c r="I81" s="51">
        <f t="shared" si="2"/>
        <v>327.97247275332279</v>
      </c>
    </row>
    <row r="82" spans="1:9" x14ac:dyDescent="0.35">
      <c r="A82" s="13">
        <v>6</v>
      </c>
      <c r="B82" s="47">
        <v>358</v>
      </c>
      <c r="C82" s="7">
        <v>7</v>
      </c>
      <c r="D82" s="12" t="s">
        <v>266</v>
      </c>
      <c r="E82" s="48">
        <v>252248.3</v>
      </c>
      <c r="F82" s="49">
        <v>25760.270000000004</v>
      </c>
      <c r="G82" s="49">
        <f t="shared" si="3"/>
        <v>226488.02999999997</v>
      </c>
      <c r="H82" s="50">
        <v>329.13</v>
      </c>
      <c r="I82" s="51">
        <f t="shared" si="2"/>
        <v>688.14155500865911</v>
      </c>
    </row>
    <row r="83" spans="1:9" x14ac:dyDescent="0.35">
      <c r="A83" s="13">
        <v>6</v>
      </c>
      <c r="B83" s="47">
        <v>361</v>
      </c>
      <c r="C83" s="7">
        <v>7</v>
      </c>
      <c r="D83" s="12" t="s">
        <v>267</v>
      </c>
      <c r="E83" s="48">
        <v>1053513.96</v>
      </c>
      <c r="F83" s="49">
        <v>9561.06</v>
      </c>
      <c r="G83" s="49">
        <f t="shared" si="3"/>
        <v>1043952.8999999999</v>
      </c>
      <c r="H83" s="50">
        <v>1661.2809709614248</v>
      </c>
      <c r="I83" s="51">
        <f t="shared" si="2"/>
        <v>628.4023703683539</v>
      </c>
    </row>
    <row r="84" spans="1:9" x14ac:dyDescent="0.35">
      <c r="A84" s="13">
        <v>6</v>
      </c>
      <c r="B84" s="47">
        <v>369</v>
      </c>
      <c r="C84" s="7">
        <v>9</v>
      </c>
      <c r="D84" s="12" t="s">
        <v>295</v>
      </c>
      <c r="E84" s="48">
        <v>448718.25</v>
      </c>
      <c r="F84" s="49">
        <v>0</v>
      </c>
      <c r="G84" s="49">
        <f t="shared" si="3"/>
        <v>448718.25</v>
      </c>
      <c r="H84" s="50">
        <v>421.83</v>
      </c>
      <c r="I84" s="51">
        <f t="shared" si="2"/>
        <v>1063.7419102482042</v>
      </c>
    </row>
    <row r="85" spans="1:9" x14ac:dyDescent="0.35">
      <c r="A85" s="13">
        <v>6</v>
      </c>
      <c r="B85" s="47">
        <v>372</v>
      </c>
      <c r="C85" s="7">
        <v>8</v>
      </c>
      <c r="D85" s="12" t="s">
        <v>137</v>
      </c>
      <c r="E85" s="48">
        <v>119428.68</v>
      </c>
      <c r="F85" s="49">
        <v>0</v>
      </c>
      <c r="G85" s="49">
        <f t="shared" si="3"/>
        <v>119428.68</v>
      </c>
      <c r="H85" s="50">
        <v>146.79999999999998</v>
      </c>
      <c r="I85" s="51">
        <f t="shared" si="2"/>
        <v>813.54686648501365</v>
      </c>
    </row>
    <row r="86" spans="1:9" x14ac:dyDescent="0.35">
      <c r="A86" s="13">
        <v>6</v>
      </c>
      <c r="B86" s="47">
        <v>375</v>
      </c>
      <c r="C86" s="7">
        <v>8</v>
      </c>
      <c r="D86" s="12" t="s">
        <v>138</v>
      </c>
      <c r="E86" s="48">
        <v>235915.5</v>
      </c>
      <c r="F86" s="49">
        <v>0</v>
      </c>
      <c r="G86" s="49">
        <f t="shared" si="3"/>
        <v>235915.5</v>
      </c>
      <c r="H86" s="50">
        <v>165.67999999999998</v>
      </c>
      <c r="I86" s="51">
        <f t="shared" si="2"/>
        <v>1423.9226219217771</v>
      </c>
    </row>
    <row r="87" spans="1:9" x14ac:dyDescent="0.35">
      <c r="A87" s="13">
        <v>6</v>
      </c>
      <c r="B87" s="47">
        <v>376</v>
      </c>
      <c r="C87" s="7">
        <v>7</v>
      </c>
      <c r="D87" s="12" t="s">
        <v>268</v>
      </c>
      <c r="E87" s="48">
        <v>404075.88</v>
      </c>
      <c r="F87" s="49">
        <v>240</v>
      </c>
      <c r="G87" s="49">
        <f t="shared" si="3"/>
        <v>403835.88</v>
      </c>
      <c r="H87" s="50">
        <v>730.1929708766545</v>
      </c>
      <c r="I87" s="51">
        <f t="shared" si="2"/>
        <v>553.05363938954804</v>
      </c>
    </row>
    <row r="88" spans="1:9" x14ac:dyDescent="0.35">
      <c r="A88" s="13">
        <v>6</v>
      </c>
      <c r="B88" s="47">
        <v>382</v>
      </c>
      <c r="C88" s="7">
        <v>7</v>
      </c>
      <c r="D88" s="12" t="s">
        <v>269</v>
      </c>
      <c r="E88" s="48">
        <v>117105.77</v>
      </c>
      <c r="F88" s="49">
        <v>17625.36</v>
      </c>
      <c r="G88" s="49">
        <f t="shared" si="3"/>
        <v>99480.41</v>
      </c>
      <c r="H88" s="50">
        <v>221.7</v>
      </c>
      <c r="I88" s="51">
        <f t="shared" si="2"/>
        <v>448.71632837167346</v>
      </c>
    </row>
    <row r="89" spans="1:9" x14ac:dyDescent="0.35">
      <c r="A89" s="13">
        <v>6</v>
      </c>
      <c r="B89" s="47">
        <v>389</v>
      </c>
      <c r="C89" s="7">
        <v>7</v>
      </c>
      <c r="D89" s="12" t="s">
        <v>114</v>
      </c>
      <c r="E89" s="48">
        <v>631839.66</v>
      </c>
      <c r="F89" s="49">
        <v>612</v>
      </c>
      <c r="G89" s="49">
        <f t="shared" si="3"/>
        <v>631227.66</v>
      </c>
      <c r="H89" s="50">
        <v>843.78442490843361</v>
      </c>
      <c r="I89" s="51">
        <f t="shared" si="2"/>
        <v>748.09114907341416</v>
      </c>
    </row>
    <row r="90" spans="1:9" x14ac:dyDescent="0.35">
      <c r="A90" s="13">
        <v>6</v>
      </c>
      <c r="B90" s="47">
        <v>394</v>
      </c>
      <c r="C90" s="7">
        <v>6</v>
      </c>
      <c r="D90" s="12" t="s">
        <v>61</v>
      </c>
      <c r="E90" s="48">
        <v>424157.84</v>
      </c>
      <c r="F90" s="49">
        <v>18641.16</v>
      </c>
      <c r="G90" s="49">
        <f t="shared" si="3"/>
        <v>405516.68000000005</v>
      </c>
      <c r="H90" s="50">
        <v>519.76</v>
      </c>
      <c r="I90" s="51">
        <f t="shared" si="2"/>
        <v>780.19986147452687</v>
      </c>
    </row>
    <row r="91" spans="1:9" x14ac:dyDescent="0.35">
      <c r="A91" s="13">
        <v>6</v>
      </c>
      <c r="B91" s="47">
        <v>404</v>
      </c>
      <c r="C91" s="7">
        <v>8</v>
      </c>
      <c r="D91" s="12" t="s">
        <v>139</v>
      </c>
      <c r="E91" s="48">
        <v>352203.44</v>
      </c>
      <c r="F91" s="49">
        <v>10126.56</v>
      </c>
      <c r="G91" s="49">
        <f t="shared" si="3"/>
        <v>342076.88</v>
      </c>
      <c r="H91" s="50">
        <v>637.91</v>
      </c>
      <c r="I91" s="51">
        <f t="shared" si="2"/>
        <v>536.24630433760251</v>
      </c>
    </row>
    <row r="92" spans="1:9" x14ac:dyDescent="0.35">
      <c r="A92" s="13">
        <v>6</v>
      </c>
      <c r="B92" s="47">
        <v>413</v>
      </c>
      <c r="C92" s="7">
        <v>8</v>
      </c>
      <c r="D92" s="12" t="s">
        <v>140</v>
      </c>
      <c r="E92" s="48">
        <v>71315.58</v>
      </c>
      <c r="F92" s="49">
        <v>44</v>
      </c>
      <c r="G92" s="49">
        <f t="shared" si="3"/>
        <v>71271.58</v>
      </c>
      <c r="H92" s="50">
        <v>82.92</v>
      </c>
      <c r="I92" s="51">
        <f t="shared" si="2"/>
        <v>859.52219006271105</v>
      </c>
    </row>
    <row r="93" spans="1:9" x14ac:dyDescent="0.35">
      <c r="A93" s="13">
        <v>6</v>
      </c>
      <c r="B93" s="47">
        <v>414</v>
      </c>
      <c r="C93" s="7">
        <v>6</v>
      </c>
      <c r="D93" s="12" t="s">
        <v>62</v>
      </c>
      <c r="E93" s="48">
        <v>229461.81</v>
      </c>
      <c r="F93" s="49">
        <v>12694.75</v>
      </c>
      <c r="G93" s="49">
        <f t="shared" si="3"/>
        <v>216767.06</v>
      </c>
      <c r="H93" s="50">
        <v>191.23356743937211</v>
      </c>
      <c r="I93" s="51">
        <f t="shared" si="2"/>
        <v>1133.5199301175141</v>
      </c>
    </row>
    <row r="94" spans="1:9" x14ac:dyDescent="0.35">
      <c r="A94" s="13">
        <v>6</v>
      </c>
      <c r="B94" s="47">
        <v>416</v>
      </c>
      <c r="C94" s="7">
        <v>9</v>
      </c>
      <c r="D94" s="12" t="s">
        <v>187</v>
      </c>
      <c r="E94" s="48">
        <v>87493.47</v>
      </c>
      <c r="F94" s="49">
        <v>0</v>
      </c>
      <c r="G94" s="49">
        <f t="shared" si="3"/>
        <v>87493.47</v>
      </c>
      <c r="H94" s="50">
        <v>67.157926543754371</v>
      </c>
      <c r="I94" s="51">
        <f t="shared" si="2"/>
        <v>1302.8018359530015</v>
      </c>
    </row>
    <row r="95" spans="1:9" x14ac:dyDescent="0.35">
      <c r="A95" s="13">
        <v>6</v>
      </c>
      <c r="B95" s="47">
        <v>420</v>
      </c>
      <c r="C95" s="7">
        <v>9</v>
      </c>
      <c r="D95" s="12" t="s">
        <v>188</v>
      </c>
      <c r="E95" s="48">
        <v>372339.55</v>
      </c>
      <c r="F95" s="49">
        <v>144.32</v>
      </c>
      <c r="G95" s="49">
        <f t="shared" si="3"/>
        <v>372195.23</v>
      </c>
      <c r="H95" s="50">
        <v>398.26210274242231</v>
      </c>
      <c r="I95" s="51">
        <f t="shared" si="2"/>
        <v>934.54844796196642</v>
      </c>
    </row>
    <row r="96" spans="1:9" x14ac:dyDescent="0.35">
      <c r="A96" s="13">
        <v>6</v>
      </c>
      <c r="B96" s="47">
        <v>426</v>
      </c>
      <c r="C96" s="7">
        <v>6</v>
      </c>
      <c r="D96" s="12" t="s">
        <v>63</v>
      </c>
      <c r="E96" s="48">
        <v>186430.85</v>
      </c>
      <c r="F96" s="49">
        <v>0</v>
      </c>
      <c r="G96" s="49">
        <f t="shared" si="3"/>
        <v>186430.85</v>
      </c>
      <c r="H96" s="50">
        <v>501.91164666939414</v>
      </c>
      <c r="I96" s="51">
        <f t="shared" si="2"/>
        <v>371.4415699199759</v>
      </c>
    </row>
    <row r="97" spans="1:9" x14ac:dyDescent="0.35">
      <c r="A97" s="13">
        <v>6</v>
      </c>
      <c r="B97" s="47">
        <v>427</v>
      </c>
      <c r="C97" s="7">
        <v>5</v>
      </c>
      <c r="D97" s="12" t="s">
        <v>238</v>
      </c>
      <c r="E97" s="48">
        <v>240339.98</v>
      </c>
      <c r="F97" s="49">
        <v>34068.35</v>
      </c>
      <c r="G97" s="49">
        <f t="shared" si="3"/>
        <v>206271.63</v>
      </c>
      <c r="H97" s="50">
        <v>437.07000000000005</v>
      </c>
      <c r="I97" s="51">
        <f t="shared" si="2"/>
        <v>471.94186285949615</v>
      </c>
    </row>
    <row r="98" spans="1:9" x14ac:dyDescent="0.35">
      <c r="A98" s="13">
        <v>6</v>
      </c>
      <c r="B98" s="47">
        <v>429</v>
      </c>
      <c r="C98" s="7">
        <v>4</v>
      </c>
      <c r="D98" s="12" t="s">
        <v>232</v>
      </c>
      <c r="E98" s="48">
        <v>1536857.42</v>
      </c>
      <c r="F98" s="49">
        <v>266727.62</v>
      </c>
      <c r="G98" s="49">
        <f t="shared" si="3"/>
        <v>1270129.7999999998</v>
      </c>
      <c r="H98" s="50">
        <v>4010.8067999999998</v>
      </c>
      <c r="I98" s="51">
        <f t="shared" si="2"/>
        <v>316.67688406232878</v>
      </c>
    </row>
    <row r="99" spans="1:9" x14ac:dyDescent="0.35">
      <c r="A99" s="13">
        <v>6</v>
      </c>
      <c r="B99" s="47">
        <v>430</v>
      </c>
      <c r="C99" s="7">
        <v>6</v>
      </c>
      <c r="D99" s="12" t="s">
        <v>64</v>
      </c>
      <c r="E99" s="48">
        <v>1798380.04</v>
      </c>
      <c r="F99" s="49">
        <v>40</v>
      </c>
      <c r="G99" s="49">
        <f t="shared" si="3"/>
        <v>1798340.04</v>
      </c>
      <c r="H99" s="50">
        <v>2802.7979713615323</v>
      </c>
      <c r="I99" s="51">
        <f t="shared" si="2"/>
        <v>641.6231417230581</v>
      </c>
    </row>
    <row r="100" spans="1:9" x14ac:dyDescent="0.35">
      <c r="A100" s="13">
        <v>6</v>
      </c>
      <c r="B100" s="47">
        <v>434</v>
      </c>
      <c r="C100" s="7">
        <v>7</v>
      </c>
      <c r="D100" s="12" t="s">
        <v>115</v>
      </c>
      <c r="E100" s="48">
        <v>139116.31</v>
      </c>
      <c r="F100" s="49">
        <v>0</v>
      </c>
      <c r="G100" s="49">
        <f t="shared" si="3"/>
        <v>139116.31</v>
      </c>
      <c r="H100" s="50">
        <v>280.52473359432912</v>
      </c>
      <c r="I100" s="51">
        <f t="shared" si="2"/>
        <v>495.91459625509566</v>
      </c>
    </row>
    <row r="101" spans="1:9" x14ac:dyDescent="0.35">
      <c r="A101" s="13">
        <v>6</v>
      </c>
      <c r="B101" s="47">
        <v>437</v>
      </c>
      <c r="C101" s="7">
        <v>7</v>
      </c>
      <c r="D101" s="12" t="s">
        <v>270</v>
      </c>
      <c r="E101" s="48">
        <v>249176.09</v>
      </c>
      <c r="F101" s="49">
        <v>0</v>
      </c>
      <c r="G101" s="49">
        <f t="shared" si="3"/>
        <v>249176.09</v>
      </c>
      <c r="H101" s="50">
        <v>361.91078539818926</v>
      </c>
      <c r="I101" s="51">
        <f t="shared" si="2"/>
        <v>688.50142093954491</v>
      </c>
    </row>
    <row r="102" spans="1:9" x14ac:dyDescent="0.35">
      <c r="A102" s="13">
        <v>6</v>
      </c>
      <c r="B102" s="47">
        <v>441</v>
      </c>
      <c r="C102" s="7">
        <v>2</v>
      </c>
      <c r="D102" s="12" t="s">
        <v>226</v>
      </c>
      <c r="E102" s="48">
        <v>22593726.120000001</v>
      </c>
      <c r="F102" s="49">
        <v>6993295.8300000001</v>
      </c>
      <c r="G102" s="49">
        <f t="shared" si="3"/>
        <v>15600430.290000001</v>
      </c>
      <c r="H102" s="50">
        <v>60398.659999999996</v>
      </c>
      <c r="I102" s="51">
        <f t="shared" si="2"/>
        <v>258.29099999900666</v>
      </c>
    </row>
    <row r="103" spans="1:9" x14ac:dyDescent="0.35">
      <c r="A103" s="13">
        <v>6</v>
      </c>
      <c r="B103" s="47">
        <v>443</v>
      </c>
      <c r="C103" s="7">
        <v>6</v>
      </c>
      <c r="D103" s="12" t="s">
        <v>65</v>
      </c>
      <c r="E103" s="48">
        <v>15828.58</v>
      </c>
      <c r="F103" s="49">
        <v>0</v>
      </c>
      <c r="G103" s="49">
        <f t="shared" si="3"/>
        <v>15828.58</v>
      </c>
      <c r="H103" s="50">
        <v>15.06</v>
      </c>
      <c r="I103" s="51">
        <f t="shared" si="2"/>
        <v>1051.0345285524568</v>
      </c>
    </row>
    <row r="104" spans="1:9" x14ac:dyDescent="0.35">
      <c r="A104" s="13">
        <v>6</v>
      </c>
      <c r="B104" s="47">
        <v>502</v>
      </c>
      <c r="C104" s="7">
        <v>7</v>
      </c>
      <c r="D104" s="12" t="s">
        <v>116</v>
      </c>
      <c r="E104" s="48">
        <v>493805.26</v>
      </c>
      <c r="F104" s="49">
        <v>41271.96</v>
      </c>
      <c r="G104" s="49">
        <f t="shared" si="3"/>
        <v>452533.3</v>
      </c>
      <c r="H104" s="50">
        <v>558.081234097368</v>
      </c>
      <c r="I104" s="51">
        <f t="shared" si="2"/>
        <v>810.8735294278805</v>
      </c>
    </row>
    <row r="105" spans="1:9" x14ac:dyDescent="0.35">
      <c r="A105" s="13">
        <v>6</v>
      </c>
      <c r="B105" s="47">
        <v>503</v>
      </c>
      <c r="C105" s="7">
        <v>7</v>
      </c>
      <c r="D105" s="12" t="s">
        <v>271</v>
      </c>
      <c r="E105" s="48">
        <v>225429.69</v>
      </c>
      <c r="F105" s="49">
        <v>32661.7</v>
      </c>
      <c r="G105" s="49">
        <f t="shared" si="3"/>
        <v>192767.99</v>
      </c>
      <c r="H105" s="50">
        <v>419.21999999999997</v>
      </c>
      <c r="I105" s="51">
        <f t="shared" si="2"/>
        <v>459.82536615619483</v>
      </c>
    </row>
    <row r="106" spans="1:9" x14ac:dyDescent="0.35">
      <c r="A106" s="13">
        <v>7</v>
      </c>
      <c r="B106" s="47">
        <v>508</v>
      </c>
      <c r="C106" s="7">
        <v>9</v>
      </c>
      <c r="D106" s="12" t="s">
        <v>189</v>
      </c>
      <c r="E106" s="48">
        <v>98187.71</v>
      </c>
      <c r="F106" s="49">
        <v>0</v>
      </c>
      <c r="G106" s="49">
        <f t="shared" si="3"/>
        <v>98187.71</v>
      </c>
      <c r="H106" s="50">
        <v>48.291485223038698</v>
      </c>
      <c r="I106" s="51">
        <f t="shared" si="2"/>
        <v>2033.2302795515809</v>
      </c>
    </row>
    <row r="107" spans="1:9" x14ac:dyDescent="0.35">
      <c r="A107" s="13">
        <v>7</v>
      </c>
      <c r="B107" s="47">
        <v>510</v>
      </c>
      <c r="C107" s="7">
        <v>7</v>
      </c>
      <c r="D107" s="12" t="s">
        <v>117</v>
      </c>
      <c r="E107" s="48">
        <v>414847.06</v>
      </c>
      <c r="F107" s="49">
        <v>49771.329999999994</v>
      </c>
      <c r="G107" s="49">
        <f t="shared" si="3"/>
        <v>365075.73</v>
      </c>
      <c r="H107" s="50">
        <v>530.77</v>
      </c>
      <c r="I107" s="51">
        <f t="shared" si="2"/>
        <v>687.82284228573576</v>
      </c>
    </row>
    <row r="108" spans="1:9" x14ac:dyDescent="0.35">
      <c r="A108" s="13">
        <v>7</v>
      </c>
      <c r="B108" s="47">
        <v>512</v>
      </c>
      <c r="C108" s="7">
        <v>9</v>
      </c>
      <c r="D108" s="12" t="s">
        <v>190</v>
      </c>
      <c r="E108" s="48">
        <v>283043.34999999998</v>
      </c>
      <c r="F108" s="49">
        <v>6960.49</v>
      </c>
      <c r="G108" s="49">
        <f t="shared" si="3"/>
        <v>276082.86</v>
      </c>
      <c r="H108" s="50">
        <v>245.73300839515298</v>
      </c>
      <c r="I108" s="51">
        <f t="shared" si="2"/>
        <v>1123.5074270365935</v>
      </c>
    </row>
    <row r="109" spans="1:9" x14ac:dyDescent="0.35">
      <c r="A109" s="13">
        <v>7</v>
      </c>
      <c r="B109" s="47">
        <v>516</v>
      </c>
      <c r="C109" s="7">
        <v>9</v>
      </c>
      <c r="D109" s="12" t="s">
        <v>191</v>
      </c>
      <c r="E109" s="48">
        <v>153774.6</v>
      </c>
      <c r="F109" s="49">
        <v>48.06</v>
      </c>
      <c r="G109" s="49">
        <f t="shared" si="3"/>
        <v>153726.54</v>
      </c>
      <c r="H109" s="50">
        <v>446.95477199771938</v>
      </c>
      <c r="I109" s="51">
        <f t="shared" si="2"/>
        <v>343.94204879590012</v>
      </c>
    </row>
    <row r="110" spans="1:9" x14ac:dyDescent="0.35">
      <c r="A110" s="13">
        <v>7</v>
      </c>
      <c r="B110" s="47">
        <v>521</v>
      </c>
      <c r="C110" s="7">
        <v>9</v>
      </c>
      <c r="D110" s="12" t="s">
        <v>192</v>
      </c>
      <c r="E110" s="48">
        <v>380475.79</v>
      </c>
      <c r="F110" s="49">
        <v>26.55</v>
      </c>
      <c r="G110" s="49">
        <f t="shared" si="3"/>
        <v>380449.24</v>
      </c>
      <c r="H110" s="50">
        <v>134.01169581149534</v>
      </c>
      <c r="I110" s="51">
        <f t="shared" si="2"/>
        <v>2838.9256452298814</v>
      </c>
    </row>
    <row r="111" spans="1:9" x14ac:dyDescent="0.35">
      <c r="A111" s="13">
        <v>7</v>
      </c>
      <c r="B111" s="47">
        <v>522</v>
      </c>
      <c r="C111" s="7">
        <v>9</v>
      </c>
      <c r="D111" s="12" t="s">
        <v>193</v>
      </c>
      <c r="E111" s="48">
        <v>129914.25</v>
      </c>
      <c r="F111" s="49">
        <v>36</v>
      </c>
      <c r="G111" s="49">
        <f t="shared" si="3"/>
        <v>129878.25</v>
      </c>
      <c r="H111" s="50">
        <v>75.639569440584623</v>
      </c>
      <c r="I111" s="51">
        <f t="shared" si="2"/>
        <v>1717.0675475885703</v>
      </c>
    </row>
    <row r="112" spans="1:9" x14ac:dyDescent="0.35">
      <c r="A112" s="13">
        <v>7</v>
      </c>
      <c r="B112" s="47">
        <v>523</v>
      </c>
      <c r="C112" s="7">
        <v>9</v>
      </c>
      <c r="D112" s="12" t="s">
        <v>194</v>
      </c>
      <c r="E112" s="48">
        <v>363457.89</v>
      </c>
      <c r="F112" s="49">
        <v>165.92</v>
      </c>
      <c r="G112" s="49">
        <f t="shared" si="3"/>
        <v>363291.97000000003</v>
      </c>
      <c r="H112" s="50">
        <v>625.06927283115476</v>
      </c>
      <c r="I112" s="51">
        <f t="shared" si="2"/>
        <v>581.20273350588036</v>
      </c>
    </row>
    <row r="113" spans="1:9" x14ac:dyDescent="0.35">
      <c r="A113" s="13">
        <v>7</v>
      </c>
      <c r="B113" s="47">
        <v>524</v>
      </c>
      <c r="C113" s="7">
        <v>5</v>
      </c>
      <c r="D113" s="12" t="s">
        <v>239</v>
      </c>
      <c r="E113" s="48">
        <v>359695.52</v>
      </c>
      <c r="F113" s="49">
        <v>30004.35</v>
      </c>
      <c r="G113" s="49">
        <f t="shared" si="3"/>
        <v>329691.17000000004</v>
      </c>
      <c r="H113" s="50">
        <v>516.25917988933952</v>
      </c>
      <c r="I113" s="51">
        <f t="shared" si="2"/>
        <v>638.61560790196415</v>
      </c>
    </row>
    <row r="114" spans="1:9" x14ac:dyDescent="0.35">
      <c r="A114" s="13">
        <v>7</v>
      </c>
      <c r="B114" s="47">
        <v>527</v>
      </c>
      <c r="C114" s="7">
        <v>9</v>
      </c>
      <c r="D114" s="12" t="s">
        <v>195</v>
      </c>
      <c r="E114" s="48">
        <v>135350.22</v>
      </c>
      <c r="F114" s="49">
        <v>0</v>
      </c>
      <c r="G114" s="49">
        <f t="shared" si="3"/>
        <v>135350.22</v>
      </c>
      <c r="H114" s="50">
        <v>154.99854785641858</v>
      </c>
      <c r="I114" s="51">
        <f t="shared" si="2"/>
        <v>873.23540685929765</v>
      </c>
    </row>
    <row r="115" spans="1:9" x14ac:dyDescent="0.35">
      <c r="A115" s="13">
        <v>7</v>
      </c>
      <c r="B115" s="47">
        <v>531</v>
      </c>
      <c r="C115" s="7">
        <v>7</v>
      </c>
      <c r="D115" s="12" t="s">
        <v>118</v>
      </c>
      <c r="E115" s="48">
        <v>626860.81000000006</v>
      </c>
      <c r="F115" s="49">
        <v>4289.12</v>
      </c>
      <c r="G115" s="49">
        <f t="shared" si="3"/>
        <v>622571.69000000006</v>
      </c>
      <c r="H115" s="50">
        <v>1846.9199999999998</v>
      </c>
      <c r="I115" s="51">
        <f t="shared" si="2"/>
        <v>337.08644121023116</v>
      </c>
    </row>
    <row r="116" spans="1:9" x14ac:dyDescent="0.35">
      <c r="A116" s="13">
        <v>7</v>
      </c>
      <c r="B116" s="47">
        <v>537</v>
      </c>
      <c r="C116" s="7">
        <v>8</v>
      </c>
      <c r="D116" s="12" t="s">
        <v>141</v>
      </c>
      <c r="E116" s="48">
        <v>9233.09</v>
      </c>
      <c r="F116" s="49">
        <v>0</v>
      </c>
      <c r="G116" s="49">
        <f t="shared" si="3"/>
        <v>9233.09</v>
      </c>
      <c r="H116" s="50">
        <v>11.850041107387474</v>
      </c>
      <c r="I116" s="51">
        <f t="shared" si="2"/>
        <v>779.16101018788606</v>
      </c>
    </row>
    <row r="117" spans="1:9" x14ac:dyDescent="0.35">
      <c r="A117" s="13">
        <v>7</v>
      </c>
      <c r="B117" s="47">
        <v>543</v>
      </c>
      <c r="C117" s="7">
        <v>9</v>
      </c>
      <c r="D117" s="12" t="s">
        <v>296</v>
      </c>
      <c r="E117" s="48">
        <v>86208</v>
      </c>
      <c r="F117" s="49">
        <v>0</v>
      </c>
      <c r="G117" s="49">
        <f t="shared" si="3"/>
        <v>86208</v>
      </c>
      <c r="H117" s="50">
        <v>79.411119663150544</v>
      </c>
      <c r="I117" s="51">
        <f t="shared" si="2"/>
        <v>1085.5910402180546</v>
      </c>
    </row>
    <row r="118" spans="1:9" x14ac:dyDescent="0.35">
      <c r="A118" s="13">
        <v>7</v>
      </c>
      <c r="B118" s="47">
        <v>545</v>
      </c>
      <c r="C118" s="7">
        <v>8</v>
      </c>
      <c r="D118" s="12" t="s">
        <v>142</v>
      </c>
      <c r="E118" s="48">
        <v>8210.99</v>
      </c>
      <c r="F118" s="49">
        <v>0</v>
      </c>
      <c r="G118" s="49">
        <f t="shared" si="3"/>
        <v>8210.99</v>
      </c>
      <c r="H118" s="50">
        <v>15.78141752115139</v>
      </c>
      <c r="I118" s="51">
        <f t="shared" si="2"/>
        <v>520.29483340105799</v>
      </c>
    </row>
    <row r="119" spans="1:9" x14ac:dyDescent="0.35">
      <c r="A119" s="13">
        <v>7</v>
      </c>
      <c r="B119" s="47">
        <v>547</v>
      </c>
      <c r="C119" s="7">
        <v>9</v>
      </c>
      <c r="D119" s="12" t="s">
        <v>196</v>
      </c>
      <c r="E119" s="48">
        <v>176613.82</v>
      </c>
      <c r="F119" s="49">
        <v>0</v>
      </c>
      <c r="G119" s="49">
        <f t="shared" si="3"/>
        <v>176613.82</v>
      </c>
      <c r="H119" s="50">
        <v>220.23593845734564</v>
      </c>
      <c r="I119" s="51">
        <f t="shared" si="2"/>
        <v>801.93006299108549</v>
      </c>
    </row>
    <row r="120" spans="1:9" x14ac:dyDescent="0.35">
      <c r="A120" s="13">
        <v>7</v>
      </c>
      <c r="B120" s="47">
        <v>550</v>
      </c>
      <c r="C120" s="7">
        <v>7</v>
      </c>
      <c r="D120" s="12" t="s">
        <v>272</v>
      </c>
      <c r="E120" s="48">
        <v>465069.58</v>
      </c>
      <c r="F120" s="49">
        <v>799.83</v>
      </c>
      <c r="G120" s="49">
        <f t="shared" si="3"/>
        <v>464269.75</v>
      </c>
      <c r="H120" s="50">
        <v>299.51</v>
      </c>
      <c r="I120" s="51">
        <f t="shared" si="2"/>
        <v>1550.097659510534</v>
      </c>
    </row>
    <row r="121" spans="1:9" x14ac:dyDescent="0.35">
      <c r="A121" s="13">
        <v>7</v>
      </c>
      <c r="B121" s="47">
        <v>551</v>
      </c>
      <c r="C121" s="7">
        <v>7</v>
      </c>
      <c r="D121" s="12" t="s">
        <v>273</v>
      </c>
      <c r="E121" s="48">
        <v>198834.28</v>
      </c>
      <c r="F121" s="49">
        <v>0</v>
      </c>
      <c r="G121" s="49">
        <f t="shared" si="3"/>
        <v>198834.28</v>
      </c>
      <c r="H121" s="50">
        <v>168.57265257450149</v>
      </c>
      <c r="I121" s="51">
        <f t="shared" si="2"/>
        <v>1179.5168253173465</v>
      </c>
    </row>
    <row r="122" spans="1:9" x14ac:dyDescent="0.35">
      <c r="A122" s="13">
        <v>7</v>
      </c>
      <c r="B122" s="47">
        <v>552</v>
      </c>
      <c r="C122" s="7">
        <v>9</v>
      </c>
      <c r="D122" s="12" t="s">
        <v>197</v>
      </c>
      <c r="E122" s="48">
        <v>157444.06</v>
      </c>
      <c r="F122" s="49">
        <v>0</v>
      </c>
      <c r="G122" s="49">
        <f t="shared" si="3"/>
        <v>157444.06</v>
      </c>
      <c r="H122" s="50">
        <v>135.19999999999999</v>
      </c>
      <c r="I122" s="51">
        <f t="shared" si="2"/>
        <v>1164.5270710059172</v>
      </c>
    </row>
    <row r="123" spans="1:9" x14ac:dyDescent="0.35">
      <c r="A123" s="13">
        <v>7</v>
      </c>
      <c r="B123" s="47">
        <v>555</v>
      </c>
      <c r="C123" s="7">
        <v>7</v>
      </c>
      <c r="D123" s="12" t="s">
        <v>274</v>
      </c>
      <c r="E123" s="48">
        <v>581748.55000000005</v>
      </c>
      <c r="F123" s="49">
        <v>331.81</v>
      </c>
      <c r="G123" s="49">
        <f t="shared" si="3"/>
        <v>581416.74</v>
      </c>
      <c r="H123" s="50">
        <v>681.19804882222115</v>
      </c>
      <c r="I123" s="51">
        <f t="shared" si="2"/>
        <v>853.52085345114949</v>
      </c>
    </row>
    <row r="124" spans="1:9" x14ac:dyDescent="0.35">
      <c r="A124" s="13">
        <v>7</v>
      </c>
      <c r="B124" s="47">
        <v>556</v>
      </c>
      <c r="C124" s="7">
        <v>7</v>
      </c>
      <c r="D124" s="12" t="s">
        <v>275</v>
      </c>
      <c r="E124" s="48">
        <v>333135.69</v>
      </c>
      <c r="F124" s="49">
        <v>417.72</v>
      </c>
      <c r="G124" s="49">
        <f t="shared" si="3"/>
        <v>332717.97000000003</v>
      </c>
      <c r="H124" s="50">
        <v>419.35467175147664</v>
      </c>
      <c r="I124" s="51">
        <f t="shared" si="2"/>
        <v>793.40470587908374</v>
      </c>
    </row>
    <row r="125" spans="1:9" x14ac:dyDescent="0.35">
      <c r="A125" s="13">
        <v>7</v>
      </c>
      <c r="B125" s="47">
        <v>558</v>
      </c>
      <c r="C125" s="7">
        <v>7</v>
      </c>
      <c r="D125" s="12" t="s">
        <v>276</v>
      </c>
      <c r="E125" s="48">
        <v>565658.16</v>
      </c>
      <c r="F125" s="49">
        <v>0</v>
      </c>
      <c r="G125" s="49">
        <f t="shared" si="3"/>
        <v>565658.16</v>
      </c>
      <c r="H125" s="50">
        <v>408.1663869390668</v>
      </c>
      <c r="I125" s="51">
        <f t="shared" si="2"/>
        <v>1385.8518930037333</v>
      </c>
    </row>
    <row r="126" spans="1:9" x14ac:dyDescent="0.35">
      <c r="A126" s="13">
        <v>7</v>
      </c>
      <c r="B126" s="47">
        <v>562</v>
      </c>
      <c r="C126" s="7">
        <v>6</v>
      </c>
      <c r="D126" s="12" t="s">
        <v>246</v>
      </c>
      <c r="E126" s="48">
        <v>46703.15</v>
      </c>
      <c r="F126" s="49">
        <v>0</v>
      </c>
      <c r="G126" s="49">
        <f t="shared" si="3"/>
        <v>46703.15</v>
      </c>
      <c r="H126" s="50">
        <v>87.049812395029448</v>
      </c>
      <c r="I126" s="51">
        <f t="shared" si="2"/>
        <v>536.51063356762336</v>
      </c>
    </row>
    <row r="127" spans="1:9" x14ac:dyDescent="0.35">
      <c r="A127" s="13">
        <v>7</v>
      </c>
      <c r="B127" s="47">
        <v>565</v>
      </c>
      <c r="C127" s="7">
        <v>5</v>
      </c>
      <c r="D127" s="12" t="s">
        <v>240</v>
      </c>
      <c r="E127" s="48">
        <v>360070.01</v>
      </c>
      <c r="F127" s="49">
        <v>560</v>
      </c>
      <c r="G127" s="49">
        <f t="shared" si="3"/>
        <v>359510.01</v>
      </c>
      <c r="H127" s="50">
        <v>489.79749687617544</v>
      </c>
      <c r="I127" s="51">
        <f t="shared" si="2"/>
        <v>733.99723823187867</v>
      </c>
    </row>
    <row r="128" spans="1:9" x14ac:dyDescent="0.35">
      <c r="A128" s="13">
        <v>7</v>
      </c>
      <c r="B128" s="47">
        <v>567</v>
      </c>
      <c r="C128" s="7">
        <v>9</v>
      </c>
      <c r="D128" s="12" t="s">
        <v>198</v>
      </c>
      <c r="E128" s="48">
        <v>240841.36</v>
      </c>
      <c r="F128" s="49">
        <v>0</v>
      </c>
      <c r="G128" s="49">
        <f t="shared" si="3"/>
        <v>240841.36</v>
      </c>
      <c r="H128" s="50">
        <v>384.31575355473518</v>
      </c>
      <c r="I128" s="51">
        <f t="shared" si="2"/>
        <v>626.67574194482972</v>
      </c>
    </row>
    <row r="129" spans="1:9" x14ac:dyDescent="0.35">
      <c r="A129" s="13">
        <v>7</v>
      </c>
      <c r="B129" s="47">
        <v>600</v>
      </c>
      <c r="C129" s="7">
        <v>7</v>
      </c>
      <c r="D129" s="12" t="s">
        <v>277</v>
      </c>
      <c r="E129" s="48">
        <v>327027.7</v>
      </c>
      <c r="F129" s="49">
        <v>0</v>
      </c>
      <c r="G129" s="49">
        <f t="shared" si="3"/>
        <v>327027.7</v>
      </c>
      <c r="H129" s="50">
        <v>704.76</v>
      </c>
      <c r="I129" s="51">
        <f t="shared" si="2"/>
        <v>464.0270446676883</v>
      </c>
    </row>
    <row r="130" spans="1:9" x14ac:dyDescent="0.35">
      <c r="A130" s="13">
        <v>7</v>
      </c>
      <c r="B130" s="47">
        <v>601</v>
      </c>
      <c r="C130" s="7">
        <v>4</v>
      </c>
      <c r="D130" s="12" t="s">
        <v>50</v>
      </c>
      <c r="E130" s="48">
        <v>3069965.81</v>
      </c>
      <c r="F130" s="49">
        <v>226301.41999999998</v>
      </c>
      <c r="G130" s="49">
        <f t="shared" si="3"/>
        <v>2843664.39</v>
      </c>
      <c r="H130" s="50">
        <v>5313.41</v>
      </c>
      <c r="I130" s="51">
        <f t="shared" si="2"/>
        <v>535.18632855360306</v>
      </c>
    </row>
    <row r="131" spans="1:9" x14ac:dyDescent="0.35">
      <c r="A131" s="13">
        <v>7</v>
      </c>
      <c r="B131" s="47">
        <v>603</v>
      </c>
      <c r="C131" s="7">
        <v>6</v>
      </c>
      <c r="D131" s="12" t="s">
        <v>66</v>
      </c>
      <c r="E131" s="48">
        <v>87352.79</v>
      </c>
      <c r="F131" s="49">
        <v>0</v>
      </c>
      <c r="G131" s="49">
        <f t="shared" si="3"/>
        <v>87352.79</v>
      </c>
      <c r="H131" s="50">
        <v>104.05602741883</v>
      </c>
      <c r="I131" s="51">
        <f t="shared" si="2"/>
        <v>839.47842491046913</v>
      </c>
    </row>
    <row r="132" spans="1:9" x14ac:dyDescent="0.35">
      <c r="A132" s="13">
        <v>7</v>
      </c>
      <c r="B132" s="47">
        <v>604</v>
      </c>
      <c r="C132" s="7">
        <v>7</v>
      </c>
      <c r="D132" s="12" t="s">
        <v>119</v>
      </c>
      <c r="E132" s="48">
        <v>221760.71</v>
      </c>
      <c r="F132" s="49">
        <v>440</v>
      </c>
      <c r="G132" s="49">
        <f t="shared" si="3"/>
        <v>221320.71</v>
      </c>
      <c r="H132" s="50">
        <v>546.2846059247853</v>
      </c>
      <c r="I132" s="51">
        <f t="shared" si="2"/>
        <v>405.13810493585891</v>
      </c>
    </row>
    <row r="133" spans="1:9" x14ac:dyDescent="0.35">
      <c r="A133" s="13">
        <v>7</v>
      </c>
      <c r="B133" s="47">
        <v>605</v>
      </c>
      <c r="C133" s="7">
        <v>8</v>
      </c>
      <c r="D133" s="12" t="s">
        <v>144</v>
      </c>
      <c r="E133" s="48">
        <v>9297.0300000000007</v>
      </c>
      <c r="F133" s="49">
        <v>0</v>
      </c>
      <c r="G133" s="49">
        <f t="shared" si="3"/>
        <v>9297.0300000000007</v>
      </c>
      <c r="H133" s="50">
        <v>11.644019787426455</v>
      </c>
      <c r="I133" s="51">
        <f t="shared" ref="I133:I196" si="4">IFERROR(G133/H133,0)</f>
        <v>798.43818283778592</v>
      </c>
    </row>
    <row r="134" spans="1:9" x14ac:dyDescent="0.35">
      <c r="A134" s="13">
        <v>7</v>
      </c>
      <c r="B134" s="47">
        <v>607</v>
      </c>
      <c r="C134" s="7">
        <v>8</v>
      </c>
      <c r="D134" s="12" t="s">
        <v>145</v>
      </c>
      <c r="E134" s="48">
        <v>13913.45</v>
      </c>
      <c r="F134" s="49">
        <v>0</v>
      </c>
      <c r="G134" s="49">
        <f t="shared" ref="G134:G197" si="5">E134-F134</f>
        <v>13913.45</v>
      </c>
      <c r="H134" s="50">
        <v>17.473660100397499</v>
      </c>
      <c r="I134" s="51">
        <f t="shared" si="4"/>
        <v>796.25275529329372</v>
      </c>
    </row>
    <row r="135" spans="1:9" x14ac:dyDescent="0.35">
      <c r="A135" s="13">
        <v>7</v>
      </c>
      <c r="B135" s="47">
        <v>610</v>
      </c>
      <c r="C135" s="7">
        <v>8</v>
      </c>
      <c r="D135" s="12" t="s">
        <v>286</v>
      </c>
      <c r="E135" s="48">
        <v>39795.599999999999</v>
      </c>
      <c r="F135" s="49">
        <v>0</v>
      </c>
      <c r="G135" s="49">
        <f t="shared" si="5"/>
        <v>39795.599999999999</v>
      </c>
      <c r="H135" s="50">
        <v>75.19636883839371</v>
      </c>
      <c r="I135" s="51">
        <f t="shared" si="4"/>
        <v>529.22236292454045</v>
      </c>
    </row>
    <row r="136" spans="1:9" x14ac:dyDescent="0.35">
      <c r="A136" s="13">
        <v>7</v>
      </c>
      <c r="B136" s="47">
        <v>611</v>
      </c>
      <c r="C136" s="7">
        <v>8</v>
      </c>
      <c r="D136" s="12" t="s">
        <v>146</v>
      </c>
      <c r="E136" s="48">
        <v>23816.77</v>
      </c>
      <c r="F136" s="49">
        <v>0</v>
      </c>
      <c r="G136" s="49">
        <f t="shared" si="5"/>
        <v>23816.77</v>
      </c>
      <c r="H136" s="50">
        <v>13.408990768247023</v>
      </c>
      <c r="I136" s="51">
        <f t="shared" si="4"/>
        <v>1776.1791630432751</v>
      </c>
    </row>
    <row r="137" spans="1:9" x14ac:dyDescent="0.35">
      <c r="A137" s="13">
        <v>7</v>
      </c>
      <c r="B137" s="47">
        <v>612</v>
      </c>
      <c r="C137" s="7">
        <v>7</v>
      </c>
      <c r="D137" s="12" t="s">
        <v>278</v>
      </c>
      <c r="E137" s="48">
        <v>335060.58</v>
      </c>
      <c r="F137" s="49">
        <v>6380.83</v>
      </c>
      <c r="G137" s="49">
        <f t="shared" si="5"/>
        <v>328679.75</v>
      </c>
      <c r="H137" s="50">
        <v>465.08168418311266</v>
      </c>
      <c r="I137" s="51">
        <f t="shared" si="4"/>
        <v>706.714027187086</v>
      </c>
    </row>
    <row r="138" spans="1:9" x14ac:dyDescent="0.35">
      <c r="A138" s="13">
        <v>7</v>
      </c>
      <c r="B138" s="47">
        <v>613</v>
      </c>
      <c r="C138" s="7">
        <v>5</v>
      </c>
      <c r="D138" s="12" t="s">
        <v>241</v>
      </c>
      <c r="E138" s="48">
        <v>118450.49</v>
      </c>
      <c r="F138" s="49">
        <v>0</v>
      </c>
      <c r="G138" s="49">
        <f t="shared" si="5"/>
        <v>118450.49</v>
      </c>
      <c r="H138" s="50">
        <v>152.25244216441209</v>
      </c>
      <c r="I138" s="51">
        <f t="shared" si="4"/>
        <v>777.98745501953567</v>
      </c>
    </row>
    <row r="139" spans="1:9" x14ac:dyDescent="0.35">
      <c r="A139" s="13">
        <v>7</v>
      </c>
      <c r="B139" s="47">
        <v>616</v>
      </c>
      <c r="C139" s="7">
        <v>8</v>
      </c>
      <c r="D139" s="12" t="s">
        <v>147</v>
      </c>
      <c r="E139" s="48">
        <v>223457.03</v>
      </c>
      <c r="F139" s="49">
        <v>0</v>
      </c>
      <c r="G139" s="49">
        <f t="shared" si="5"/>
        <v>223457.03</v>
      </c>
      <c r="H139" s="50">
        <v>180.31</v>
      </c>
      <c r="I139" s="51">
        <f t="shared" si="4"/>
        <v>1239.2936054572681</v>
      </c>
    </row>
    <row r="140" spans="1:9" x14ac:dyDescent="0.35">
      <c r="A140" s="13">
        <v>7</v>
      </c>
      <c r="B140" s="47">
        <v>618</v>
      </c>
      <c r="C140" s="7">
        <v>6</v>
      </c>
      <c r="D140" s="12" t="s">
        <v>67</v>
      </c>
      <c r="E140" s="48">
        <v>17634.439999999999</v>
      </c>
      <c r="F140" s="49">
        <v>0</v>
      </c>
      <c r="G140" s="49">
        <f t="shared" si="5"/>
        <v>17634.439999999999</v>
      </c>
      <c r="H140" s="50">
        <v>19.804983772414104</v>
      </c>
      <c r="I140" s="51">
        <f t="shared" si="4"/>
        <v>890.40416304519249</v>
      </c>
    </row>
    <row r="141" spans="1:9" x14ac:dyDescent="0.35">
      <c r="A141" s="13">
        <v>7</v>
      </c>
      <c r="B141" s="47">
        <v>620</v>
      </c>
      <c r="C141" s="7">
        <v>6</v>
      </c>
      <c r="D141" s="12" t="s">
        <v>68</v>
      </c>
      <c r="E141" s="48">
        <v>127287.86</v>
      </c>
      <c r="F141" s="49">
        <v>0</v>
      </c>
      <c r="G141" s="49">
        <f t="shared" si="5"/>
        <v>127287.86</v>
      </c>
      <c r="H141" s="50">
        <v>210.58980770377843</v>
      </c>
      <c r="I141" s="51">
        <f t="shared" si="4"/>
        <v>604.43504549397142</v>
      </c>
    </row>
    <row r="142" spans="1:9" x14ac:dyDescent="0.35">
      <c r="A142" s="13">
        <v>7</v>
      </c>
      <c r="B142" s="47">
        <v>622</v>
      </c>
      <c r="C142" s="7">
        <v>6</v>
      </c>
      <c r="D142" s="12" t="s">
        <v>69</v>
      </c>
      <c r="E142" s="48">
        <v>106405.48</v>
      </c>
      <c r="F142" s="49">
        <v>192</v>
      </c>
      <c r="G142" s="49">
        <f t="shared" si="5"/>
        <v>106213.48</v>
      </c>
      <c r="H142" s="50">
        <v>107.7325071639393</v>
      </c>
      <c r="I142" s="51">
        <f t="shared" si="4"/>
        <v>985.90001101870052</v>
      </c>
    </row>
    <row r="143" spans="1:9" x14ac:dyDescent="0.35">
      <c r="A143" s="13">
        <v>7</v>
      </c>
      <c r="B143" s="47">
        <v>623</v>
      </c>
      <c r="C143" s="7">
        <v>6</v>
      </c>
      <c r="D143" s="12" t="s">
        <v>70</v>
      </c>
      <c r="E143" s="48">
        <v>81786.11</v>
      </c>
      <c r="F143" s="49">
        <v>0</v>
      </c>
      <c r="G143" s="49">
        <f t="shared" si="5"/>
        <v>81786.11</v>
      </c>
      <c r="H143" s="50">
        <v>250.8949918794944</v>
      </c>
      <c r="I143" s="51">
        <f t="shared" si="4"/>
        <v>325.97745131270739</v>
      </c>
    </row>
    <row r="144" spans="1:9" x14ac:dyDescent="0.35">
      <c r="A144" s="13">
        <v>7</v>
      </c>
      <c r="B144" s="47">
        <v>626</v>
      </c>
      <c r="C144" s="7">
        <v>6</v>
      </c>
      <c r="D144" s="12" t="s">
        <v>71</v>
      </c>
      <c r="E144" s="48">
        <v>18629.490000000002</v>
      </c>
      <c r="F144" s="49">
        <v>0</v>
      </c>
      <c r="G144" s="49">
        <f t="shared" si="5"/>
        <v>18629.490000000002</v>
      </c>
      <c r="H144" s="50">
        <v>23.941522726196077</v>
      </c>
      <c r="I144" s="51">
        <f t="shared" si="4"/>
        <v>778.12469211142479</v>
      </c>
    </row>
    <row r="145" spans="1:9" x14ac:dyDescent="0.35">
      <c r="A145" s="13">
        <v>7</v>
      </c>
      <c r="B145" s="47">
        <v>627</v>
      </c>
      <c r="C145" s="7">
        <v>6</v>
      </c>
      <c r="D145" s="12" t="s">
        <v>72</v>
      </c>
      <c r="E145" s="48">
        <v>77264.61</v>
      </c>
      <c r="F145" s="49">
        <v>0</v>
      </c>
      <c r="G145" s="49">
        <f t="shared" si="5"/>
        <v>77264.61</v>
      </c>
      <c r="H145" s="50">
        <v>160.83836755587552</v>
      </c>
      <c r="I145" s="51">
        <f t="shared" si="4"/>
        <v>480.38668368825705</v>
      </c>
    </row>
    <row r="146" spans="1:9" x14ac:dyDescent="0.35">
      <c r="A146" s="13">
        <v>7</v>
      </c>
      <c r="B146" s="47">
        <v>629</v>
      </c>
      <c r="C146" s="7">
        <v>9</v>
      </c>
      <c r="D146" s="12" t="s">
        <v>199</v>
      </c>
      <c r="E146" s="48">
        <v>198603.87</v>
      </c>
      <c r="F146" s="49">
        <v>20431</v>
      </c>
      <c r="G146" s="49">
        <f t="shared" si="5"/>
        <v>178172.87</v>
      </c>
      <c r="H146" s="50">
        <v>194.76</v>
      </c>
      <c r="I146" s="51">
        <f t="shared" si="4"/>
        <v>914.83297391661529</v>
      </c>
    </row>
    <row r="147" spans="1:9" x14ac:dyDescent="0.35">
      <c r="A147" s="13">
        <v>7</v>
      </c>
      <c r="B147" s="47">
        <v>630</v>
      </c>
      <c r="C147" s="7">
        <v>9</v>
      </c>
      <c r="D147" s="12" t="s">
        <v>200</v>
      </c>
      <c r="E147" s="48">
        <v>287696.51</v>
      </c>
      <c r="F147" s="49">
        <v>4655.1900000000005</v>
      </c>
      <c r="G147" s="49">
        <f t="shared" si="5"/>
        <v>283041.32</v>
      </c>
      <c r="H147" s="50">
        <v>127.48534968903685</v>
      </c>
      <c r="I147" s="51">
        <f t="shared" si="4"/>
        <v>2220.1870308266507</v>
      </c>
    </row>
    <row r="148" spans="1:9" x14ac:dyDescent="0.35">
      <c r="A148" s="13">
        <v>7</v>
      </c>
      <c r="B148" s="47">
        <v>634</v>
      </c>
      <c r="C148" s="7">
        <v>6</v>
      </c>
      <c r="D148" s="12" t="s">
        <v>73</v>
      </c>
      <c r="E148" s="48">
        <v>644745.41</v>
      </c>
      <c r="F148" s="49">
        <v>0</v>
      </c>
      <c r="G148" s="49">
        <f t="shared" si="5"/>
        <v>644745.41</v>
      </c>
      <c r="H148" s="50">
        <v>739.57838656376748</v>
      </c>
      <c r="I148" s="51">
        <f t="shared" si="4"/>
        <v>871.77427263067966</v>
      </c>
    </row>
    <row r="149" spans="1:9" x14ac:dyDescent="0.35">
      <c r="A149" s="13">
        <v>7</v>
      </c>
      <c r="B149" s="47">
        <v>635</v>
      </c>
      <c r="C149" s="7">
        <v>7</v>
      </c>
      <c r="D149" s="12" t="s">
        <v>120</v>
      </c>
      <c r="E149" s="48">
        <v>38441.699999999997</v>
      </c>
      <c r="F149" s="49">
        <v>0</v>
      </c>
      <c r="G149" s="49">
        <f t="shared" si="5"/>
        <v>38441.699999999997</v>
      </c>
      <c r="H149" s="50">
        <v>57.509999999999991</v>
      </c>
      <c r="I149" s="51">
        <f t="shared" si="4"/>
        <v>668.43505477308304</v>
      </c>
    </row>
    <row r="150" spans="1:9" x14ac:dyDescent="0.35">
      <c r="A150" s="13">
        <v>7</v>
      </c>
      <c r="B150" s="47">
        <v>636</v>
      </c>
      <c r="C150" s="7">
        <v>6</v>
      </c>
      <c r="D150" s="12" t="s">
        <v>247</v>
      </c>
      <c r="E150" s="48">
        <v>81915.839999999997</v>
      </c>
      <c r="F150" s="49">
        <v>76680</v>
      </c>
      <c r="G150" s="49">
        <f t="shared" si="5"/>
        <v>5235.8399999999965</v>
      </c>
      <c r="H150" s="50">
        <v>52.010894198288028</v>
      </c>
      <c r="I150" s="51">
        <f t="shared" si="4"/>
        <v>100.66814040994392</v>
      </c>
    </row>
    <row r="151" spans="1:9" x14ac:dyDescent="0.35">
      <c r="A151" s="13">
        <v>7</v>
      </c>
      <c r="B151" s="47">
        <v>637</v>
      </c>
      <c r="C151" s="7">
        <v>8</v>
      </c>
      <c r="D151" s="12" t="s">
        <v>148</v>
      </c>
      <c r="E151" s="48">
        <v>24131.66</v>
      </c>
      <c r="F151" s="49">
        <v>0</v>
      </c>
      <c r="G151" s="49">
        <f t="shared" si="5"/>
        <v>24131.66</v>
      </c>
      <c r="H151" s="50">
        <v>15.33</v>
      </c>
      <c r="I151" s="51">
        <f t="shared" si="4"/>
        <v>1574.1461187214611</v>
      </c>
    </row>
    <row r="152" spans="1:9" x14ac:dyDescent="0.35">
      <c r="A152" s="13">
        <v>7</v>
      </c>
      <c r="B152" s="47">
        <v>638</v>
      </c>
      <c r="C152" s="7">
        <v>8</v>
      </c>
      <c r="D152" s="12" t="s">
        <v>149</v>
      </c>
      <c r="E152" s="48">
        <v>17396.490000000002</v>
      </c>
      <c r="F152" s="49">
        <v>0</v>
      </c>
      <c r="G152" s="49">
        <f t="shared" si="5"/>
        <v>17396.490000000002</v>
      </c>
      <c r="H152" s="50">
        <v>11.437998467465437</v>
      </c>
      <c r="I152" s="51">
        <f t="shared" si="4"/>
        <v>1520.9383048514183</v>
      </c>
    </row>
    <row r="153" spans="1:9" x14ac:dyDescent="0.35">
      <c r="A153" s="13">
        <v>7</v>
      </c>
      <c r="B153" s="47">
        <v>641</v>
      </c>
      <c r="C153" s="7">
        <v>6</v>
      </c>
      <c r="D153" s="12" t="s">
        <v>248</v>
      </c>
      <c r="E153" s="48">
        <v>34364.78</v>
      </c>
      <c r="F153" s="49">
        <v>0</v>
      </c>
      <c r="G153" s="49">
        <f t="shared" si="5"/>
        <v>34364.78</v>
      </c>
      <c r="H153" s="50">
        <v>8.0818933340698198</v>
      </c>
      <c r="I153" s="51">
        <f t="shared" si="4"/>
        <v>4252.0704715481361</v>
      </c>
    </row>
    <row r="154" spans="1:9" x14ac:dyDescent="0.35">
      <c r="A154" s="13">
        <v>7</v>
      </c>
      <c r="B154" s="47">
        <v>642</v>
      </c>
      <c r="C154" s="7">
        <v>7</v>
      </c>
      <c r="D154" s="12" t="s">
        <v>121</v>
      </c>
      <c r="E154" s="48">
        <v>77168.75</v>
      </c>
      <c r="F154" s="49">
        <v>0</v>
      </c>
      <c r="G154" s="49">
        <f t="shared" si="5"/>
        <v>77168.75</v>
      </c>
      <c r="H154" s="50">
        <v>110.85473097754361</v>
      </c>
      <c r="I154" s="51">
        <f t="shared" si="4"/>
        <v>696.12500359260673</v>
      </c>
    </row>
    <row r="155" spans="1:9" x14ac:dyDescent="0.35">
      <c r="A155" s="13">
        <v>7</v>
      </c>
      <c r="B155" s="47">
        <v>643</v>
      </c>
      <c r="C155" s="7">
        <v>7</v>
      </c>
      <c r="D155" s="12" t="s">
        <v>122</v>
      </c>
      <c r="E155" s="48">
        <v>26111.29</v>
      </c>
      <c r="F155" s="49">
        <v>0</v>
      </c>
      <c r="G155" s="49">
        <f t="shared" si="5"/>
        <v>26111.29</v>
      </c>
      <c r="H155" s="50">
        <v>6.900025061560684</v>
      </c>
      <c r="I155" s="51">
        <f t="shared" si="4"/>
        <v>3784.2311827913873</v>
      </c>
    </row>
    <row r="156" spans="1:9" x14ac:dyDescent="0.35">
      <c r="A156" s="13">
        <v>7</v>
      </c>
      <c r="B156" s="47">
        <v>644</v>
      </c>
      <c r="C156" s="7">
        <v>6</v>
      </c>
      <c r="D156" s="12" t="s">
        <v>74</v>
      </c>
      <c r="E156" s="48">
        <v>44753.64</v>
      </c>
      <c r="F156" s="49">
        <v>0</v>
      </c>
      <c r="G156" s="49">
        <f t="shared" si="5"/>
        <v>44753.64</v>
      </c>
      <c r="H156" s="50">
        <v>4.7100926742643461</v>
      </c>
      <c r="I156" s="51">
        <f t="shared" si="4"/>
        <v>9501.6474398754635</v>
      </c>
    </row>
    <row r="157" spans="1:9" x14ac:dyDescent="0.35">
      <c r="A157" s="13">
        <v>7</v>
      </c>
      <c r="B157" s="47">
        <v>645</v>
      </c>
      <c r="C157" s="7">
        <v>8</v>
      </c>
      <c r="D157" s="12" t="s">
        <v>287</v>
      </c>
      <c r="E157" s="48">
        <v>8931.35</v>
      </c>
      <c r="F157" s="49">
        <v>0</v>
      </c>
      <c r="G157" s="49">
        <f t="shared" si="5"/>
        <v>8931.35</v>
      </c>
      <c r="H157" s="50">
        <v>9.713523715199134</v>
      </c>
      <c r="I157" s="51">
        <f t="shared" si="4"/>
        <v>919.4758011477096</v>
      </c>
    </row>
    <row r="158" spans="1:9" x14ac:dyDescent="0.35">
      <c r="A158" s="13">
        <v>7</v>
      </c>
      <c r="B158" s="47">
        <v>694</v>
      </c>
      <c r="C158" s="7">
        <v>6</v>
      </c>
      <c r="D158" s="12" t="s">
        <v>76</v>
      </c>
      <c r="E158" s="48">
        <v>45782.7</v>
      </c>
      <c r="F158" s="49">
        <v>0</v>
      </c>
      <c r="G158" s="49">
        <f t="shared" si="5"/>
        <v>45782.7</v>
      </c>
      <c r="H158" s="50">
        <v>19.03</v>
      </c>
      <c r="I158" s="51">
        <f t="shared" si="4"/>
        <v>2405.8171308460323</v>
      </c>
    </row>
    <row r="159" spans="1:9" x14ac:dyDescent="0.35">
      <c r="A159" s="13">
        <v>7</v>
      </c>
      <c r="B159" s="47">
        <v>696</v>
      </c>
      <c r="C159" s="7">
        <v>5</v>
      </c>
      <c r="D159" s="12" t="s">
        <v>242</v>
      </c>
      <c r="E159" s="48">
        <v>117674.26</v>
      </c>
      <c r="F159" s="49">
        <v>129</v>
      </c>
      <c r="G159" s="49">
        <f t="shared" si="5"/>
        <v>117545.26</v>
      </c>
      <c r="H159" s="50">
        <v>292.79000000000002</v>
      </c>
      <c r="I159" s="51">
        <f t="shared" si="4"/>
        <v>401.46610198435735</v>
      </c>
    </row>
    <row r="160" spans="1:9" x14ac:dyDescent="0.35">
      <c r="A160" s="13">
        <v>7</v>
      </c>
      <c r="B160" s="47">
        <v>706</v>
      </c>
      <c r="C160" s="7">
        <v>6</v>
      </c>
      <c r="D160" s="12" t="s">
        <v>77</v>
      </c>
      <c r="E160" s="48">
        <v>63054.879999999997</v>
      </c>
      <c r="F160" s="49">
        <v>0</v>
      </c>
      <c r="G160" s="49">
        <f t="shared" si="5"/>
        <v>63054.879999999997</v>
      </c>
      <c r="H160" s="50">
        <v>50.910157288145029</v>
      </c>
      <c r="I160" s="51">
        <f t="shared" si="4"/>
        <v>1238.5520563827249</v>
      </c>
    </row>
    <row r="161" spans="1:9" x14ac:dyDescent="0.35">
      <c r="A161" s="13">
        <v>7</v>
      </c>
      <c r="B161" s="47">
        <v>709</v>
      </c>
      <c r="C161" s="7">
        <v>8</v>
      </c>
      <c r="D161" s="12" t="s">
        <v>326</v>
      </c>
      <c r="E161" s="48">
        <v>54476.53</v>
      </c>
      <c r="F161" s="49">
        <v>0</v>
      </c>
      <c r="G161" s="49">
        <f t="shared" si="5"/>
        <v>54476.53</v>
      </c>
      <c r="H161" s="50">
        <v>70.12997764079941</v>
      </c>
      <c r="I161" s="51">
        <f t="shared" si="4"/>
        <v>776.7937739695966</v>
      </c>
    </row>
    <row r="162" spans="1:9" x14ac:dyDescent="0.35">
      <c r="A162" s="13">
        <v>7</v>
      </c>
      <c r="B162" s="47">
        <v>710</v>
      </c>
      <c r="C162" s="7">
        <v>6</v>
      </c>
      <c r="D162" s="12" t="s">
        <v>249</v>
      </c>
      <c r="E162" s="48">
        <v>75931.14</v>
      </c>
      <c r="F162" s="49">
        <v>0</v>
      </c>
      <c r="G162" s="49">
        <f t="shared" si="5"/>
        <v>75931.14</v>
      </c>
      <c r="H162" s="50">
        <v>72.740000000000009</v>
      </c>
      <c r="I162" s="51">
        <f t="shared" si="4"/>
        <v>1043.8704976629087</v>
      </c>
    </row>
    <row r="163" spans="1:9" x14ac:dyDescent="0.35">
      <c r="A163" s="13">
        <v>7</v>
      </c>
      <c r="B163" s="47">
        <v>711</v>
      </c>
      <c r="C163" s="7">
        <v>7</v>
      </c>
      <c r="D163" s="12" t="s">
        <v>123</v>
      </c>
      <c r="E163" s="48">
        <v>236844.49</v>
      </c>
      <c r="F163" s="49">
        <v>12751.15</v>
      </c>
      <c r="G163" s="49">
        <f t="shared" si="5"/>
        <v>224093.34</v>
      </c>
      <c r="H163" s="50">
        <v>446.28</v>
      </c>
      <c r="I163" s="51">
        <f t="shared" si="4"/>
        <v>502.13619252487229</v>
      </c>
    </row>
    <row r="164" spans="1:9" x14ac:dyDescent="0.35">
      <c r="A164" s="13">
        <v>7</v>
      </c>
      <c r="B164" s="47">
        <v>712</v>
      </c>
      <c r="C164" s="7">
        <v>7</v>
      </c>
      <c r="D164" s="12" t="s">
        <v>279</v>
      </c>
      <c r="E164" s="48">
        <v>381628.54</v>
      </c>
      <c r="F164" s="49">
        <v>0</v>
      </c>
      <c r="G164" s="49">
        <f t="shared" si="5"/>
        <v>381628.54</v>
      </c>
      <c r="H164" s="50">
        <v>802.26999999999987</v>
      </c>
      <c r="I164" s="51">
        <f t="shared" si="4"/>
        <v>475.68591621274641</v>
      </c>
    </row>
    <row r="165" spans="1:9" x14ac:dyDescent="0.35">
      <c r="A165" s="13">
        <v>7</v>
      </c>
      <c r="B165" s="47">
        <v>714</v>
      </c>
      <c r="C165" s="7">
        <v>8</v>
      </c>
      <c r="D165" s="12" t="s">
        <v>151</v>
      </c>
      <c r="E165" s="48">
        <v>95612.79</v>
      </c>
      <c r="F165" s="49">
        <v>0</v>
      </c>
      <c r="G165" s="49">
        <f t="shared" si="5"/>
        <v>95612.79</v>
      </c>
      <c r="H165" s="50">
        <v>52.871224779011598</v>
      </c>
      <c r="I165" s="51">
        <f t="shared" si="4"/>
        <v>1808.4088348555831</v>
      </c>
    </row>
    <row r="166" spans="1:9" x14ac:dyDescent="0.35">
      <c r="A166" s="13">
        <v>7</v>
      </c>
      <c r="B166" s="47">
        <v>718</v>
      </c>
      <c r="C166" s="7">
        <v>7</v>
      </c>
      <c r="D166" s="12" t="s">
        <v>124</v>
      </c>
      <c r="E166" s="48">
        <v>24676.86</v>
      </c>
      <c r="F166" s="49">
        <v>0</v>
      </c>
      <c r="G166" s="49">
        <f t="shared" si="5"/>
        <v>24676.86</v>
      </c>
      <c r="H166" s="50">
        <v>39.640028044351531</v>
      </c>
      <c r="I166" s="51">
        <f t="shared" si="4"/>
        <v>622.52377754097745</v>
      </c>
    </row>
    <row r="167" spans="1:9" x14ac:dyDescent="0.35">
      <c r="A167" s="13">
        <v>7</v>
      </c>
      <c r="B167" s="47">
        <v>731</v>
      </c>
      <c r="C167" s="7">
        <v>5</v>
      </c>
      <c r="D167" s="12" t="s">
        <v>243</v>
      </c>
      <c r="E167" s="48">
        <v>414804.91</v>
      </c>
      <c r="F167" s="49">
        <v>14333.91</v>
      </c>
      <c r="G167" s="49">
        <f t="shared" si="5"/>
        <v>400471</v>
      </c>
      <c r="H167" s="50">
        <v>811.33518866174882</v>
      </c>
      <c r="I167" s="51">
        <f t="shared" si="4"/>
        <v>493.5950093087348</v>
      </c>
    </row>
    <row r="168" spans="1:9" x14ac:dyDescent="0.35">
      <c r="A168" s="13">
        <v>8</v>
      </c>
      <c r="B168" s="47">
        <v>732</v>
      </c>
      <c r="C168" s="7">
        <v>5</v>
      </c>
      <c r="D168" s="12" t="s">
        <v>244</v>
      </c>
      <c r="E168" s="48">
        <v>91767.01</v>
      </c>
      <c r="F168" s="49">
        <v>0</v>
      </c>
      <c r="G168" s="49">
        <f t="shared" si="5"/>
        <v>91767.01</v>
      </c>
      <c r="H168" s="50">
        <v>221.35846266922772</v>
      </c>
      <c r="I168" s="51">
        <f t="shared" si="4"/>
        <v>414.56291705967402</v>
      </c>
    </row>
    <row r="169" spans="1:9" x14ac:dyDescent="0.35">
      <c r="A169" s="13">
        <v>8</v>
      </c>
      <c r="B169" s="47">
        <v>736</v>
      </c>
      <c r="C169" s="7">
        <v>7</v>
      </c>
      <c r="D169" s="12" t="s">
        <v>125</v>
      </c>
      <c r="E169" s="48">
        <v>170008.1</v>
      </c>
      <c r="F169" s="49">
        <v>144</v>
      </c>
      <c r="G169" s="49">
        <f t="shared" si="5"/>
        <v>169864.1</v>
      </c>
      <c r="H169" s="50">
        <v>131.56105718761611</v>
      </c>
      <c r="I169" s="51">
        <f t="shared" si="4"/>
        <v>1291.1427107016998</v>
      </c>
    </row>
    <row r="170" spans="1:9" x14ac:dyDescent="0.35">
      <c r="A170" s="13">
        <v>8</v>
      </c>
      <c r="B170" s="47">
        <v>747</v>
      </c>
      <c r="C170" s="7">
        <v>6</v>
      </c>
      <c r="D170" s="12" t="s">
        <v>79</v>
      </c>
      <c r="E170" s="48">
        <v>45706.95</v>
      </c>
      <c r="F170" s="49">
        <v>0</v>
      </c>
      <c r="G170" s="49">
        <f t="shared" si="5"/>
        <v>45706.95</v>
      </c>
      <c r="H170" s="50">
        <v>38</v>
      </c>
      <c r="I170" s="51">
        <f t="shared" si="4"/>
        <v>1202.8144736842105</v>
      </c>
    </row>
    <row r="171" spans="1:9" x14ac:dyDescent="0.35">
      <c r="A171" s="13">
        <v>8</v>
      </c>
      <c r="B171" s="47">
        <v>749</v>
      </c>
      <c r="C171" s="7">
        <v>8</v>
      </c>
      <c r="D171" s="12" t="s">
        <v>152</v>
      </c>
      <c r="E171" s="48">
        <v>13262.23</v>
      </c>
      <c r="F171" s="49">
        <v>0</v>
      </c>
      <c r="G171" s="49">
        <f t="shared" si="5"/>
        <v>13262.23</v>
      </c>
      <c r="H171" s="50">
        <v>38.992962784915356</v>
      </c>
      <c r="I171" s="51">
        <f t="shared" si="4"/>
        <v>340.11855095890706</v>
      </c>
    </row>
    <row r="172" spans="1:9" x14ac:dyDescent="0.35">
      <c r="A172" s="13">
        <v>8</v>
      </c>
      <c r="B172" s="47">
        <v>754</v>
      </c>
      <c r="C172" s="7">
        <v>5</v>
      </c>
      <c r="D172" s="12" t="s">
        <v>58</v>
      </c>
      <c r="E172" s="48">
        <v>36355.42</v>
      </c>
      <c r="F172" s="49">
        <v>0</v>
      </c>
      <c r="G172" s="49">
        <f t="shared" si="5"/>
        <v>36355.42</v>
      </c>
      <c r="H172" s="50">
        <v>99.520260711578032</v>
      </c>
      <c r="I172" s="51">
        <f t="shared" si="4"/>
        <v>365.30671985840632</v>
      </c>
    </row>
    <row r="173" spans="1:9" x14ac:dyDescent="0.35">
      <c r="A173" s="13">
        <v>8</v>
      </c>
      <c r="B173" s="47">
        <v>757</v>
      </c>
      <c r="C173" s="7">
        <v>7</v>
      </c>
      <c r="D173" s="12" t="s">
        <v>280</v>
      </c>
      <c r="E173" s="48">
        <v>284396.12</v>
      </c>
      <c r="F173" s="49">
        <v>608</v>
      </c>
      <c r="G173" s="49">
        <f t="shared" si="5"/>
        <v>283788.12</v>
      </c>
      <c r="H173" s="50">
        <v>463.09248804220078</v>
      </c>
      <c r="I173" s="51">
        <f t="shared" si="4"/>
        <v>612.81089054102495</v>
      </c>
    </row>
    <row r="174" spans="1:9" x14ac:dyDescent="0.35">
      <c r="A174" s="13">
        <v>8</v>
      </c>
      <c r="B174" s="47">
        <v>758</v>
      </c>
      <c r="C174" s="7">
        <v>6</v>
      </c>
      <c r="D174" s="12" t="s">
        <v>250</v>
      </c>
      <c r="E174" s="48">
        <v>346195.68</v>
      </c>
      <c r="F174" s="49">
        <v>10.15</v>
      </c>
      <c r="G174" s="49">
        <f t="shared" si="5"/>
        <v>346185.52999999997</v>
      </c>
      <c r="H174" s="50">
        <v>310.97010643301292</v>
      </c>
      <c r="I174" s="51">
        <f t="shared" si="4"/>
        <v>1113.2437582857274</v>
      </c>
    </row>
    <row r="175" spans="1:9" x14ac:dyDescent="0.35">
      <c r="A175" s="13">
        <v>8</v>
      </c>
      <c r="B175" s="47">
        <v>760</v>
      </c>
      <c r="C175" s="7">
        <v>4</v>
      </c>
      <c r="D175" s="12" t="s">
        <v>233</v>
      </c>
      <c r="E175" s="48">
        <v>1680570.65</v>
      </c>
      <c r="F175" s="49">
        <v>569902.49</v>
      </c>
      <c r="G175" s="49">
        <f t="shared" si="5"/>
        <v>1110668.1599999999</v>
      </c>
      <c r="H175" s="50">
        <v>4818.32</v>
      </c>
      <c r="I175" s="51">
        <f t="shared" si="4"/>
        <v>230.50942237128294</v>
      </c>
    </row>
    <row r="176" spans="1:9" x14ac:dyDescent="0.35">
      <c r="A176" s="13">
        <v>8</v>
      </c>
      <c r="B176" s="47">
        <v>764</v>
      </c>
      <c r="C176" s="7">
        <v>8</v>
      </c>
      <c r="D176" s="12" t="s">
        <v>288</v>
      </c>
      <c r="E176" s="48">
        <v>10062.030000000001</v>
      </c>
      <c r="F176" s="49">
        <v>0</v>
      </c>
      <c r="G176" s="49">
        <f t="shared" si="5"/>
        <v>10062.030000000001</v>
      </c>
      <c r="H176" s="50">
        <v>10.911499538676168</v>
      </c>
      <c r="I176" s="51">
        <f t="shared" si="4"/>
        <v>922.14914772573707</v>
      </c>
    </row>
    <row r="177" spans="1:9" x14ac:dyDescent="0.35">
      <c r="A177" s="13">
        <v>8</v>
      </c>
      <c r="B177" s="47">
        <v>765</v>
      </c>
      <c r="C177" s="7">
        <v>6</v>
      </c>
      <c r="D177" s="12" t="s">
        <v>80</v>
      </c>
      <c r="E177" s="48">
        <v>93738.78</v>
      </c>
      <c r="F177" s="49">
        <v>0</v>
      </c>
      <c r="G177" s="49">
        <f t="shared" si="5"/>
        <v>93738.78</v>
      </c>
      <c r="H177" s="50">
        <v>114.5</v>
      </c>
      <c r="I177" s="51">
        <f t="shared" si="4"/>
        <v>818.67930131004368</v>
      </c>
    </row>
    <row r="178" spans="1:9" x14ac:dyDescent="0.35">
      <c r="A178" s="13">
        <v>8</v>
      </c>
      <c r="B178" s="47">
        <v>770</v>
      </c>
      <c r="C178" s="7">
        <v>6</v>
      </c>
      <c r="D178" s="12" t="s">
        <v>81</v>
      </c>
      <c r="E178" s="48">
        <v>26544.54</v>
      </c>
      <c r="F178" s="49">
        <v>0</v>
      </c>
      <c r="G178" s="49">
        <f t="shared" si="5"/>
        <v>26544.54</v>
      </c>
      <c r="H178" s="50">
        <v>42.24</v>
      </c>
      <c r="I178" s="51">
        <f t="shared" si="4"/>
        <v>628.421875</v>
      </c>
    </row>
    <row r="179" spans="1:9" x14ac:dyDescent="0.35">
      <c r="A179" s="13">
        <v>8</v>
      </c>
      <c r="B179" s="47">
        <v>771</v>
      </c>
      <c r="C179" s="7">
        <v>9</v>
      </c>
      <c r="D179" s="12" t="s">
        <v>201</v>
      </c>
      <c r="E179" s="48">
        <v>92541.6</v>
      </c>
      <c r="F179" s="49">
        <v>0</v>
      </c>
      <c r="G179" s="49">
        <f t="shared" si="5"/>
        <v>92541.6</v>
      </c>
      <c r="H179" s="50">
        <v>150.47963975564838</v>
      </c>
      <c r="I179" s="51">
        <f t="shared" si="4"/>
        <v>614.97754879178854</v>
      </c>
    </row>
    <row r="180" spans="1:9" x14ac:dyDescent="0.35">
      <c r="A180" s="13">
        <v>8</v>
      </c>
      <c r="B180" s="47">
        <v>774</v>
      </c>
      <c r="C180" s="7">
        <v>6</v>
      </c>
      <c r="D180" s="12" t="s">
        <v>251</v>
      </c>
      <c r="E180" s="48">
        <v>332720.55</v>
      </c>
      <c r="F180" s="49">
        <v>0</v>
      </c>
      <c r="G180" s="49">
        <f t="shared" si="5"/>
        <v>332720.55</v>
      </c>
      <c r="H180" s="50">
        <v>368.77053231096539</v>
      </c>
      <c r="I180" s="51">
        <f t="shared" si="4"/>
        <v>902.24277931034283</v>
      </c>
    </row>
    <row r="181" spans="1:9" x14ac:dyDescent="0.35">
      <c r="A181" s="13">
        <v>8</v>
      </c>
      <c r="B181" s="47">
        <v>775</v>
      </c>
      <c r="C181" s="7">
        <v>8</v>
      </c>
      <c r="D181" s="12" t="s">
        <v>153</v>
      </c>
      <c r="E181" s="48">
        <v>134821.5</v>
      </c>
      <c r="F181" s="49">
        <v>0</v>
      </c>
      <c r="G181" s="49">
        <f t="shared" si="5"/>
        <v>134821.5</v>
      </c>
      <c r="H181" s="50">
        <v>171.21134730686421</v>
      </c>
      <c r="I181" s="51">
        <f t="shared" si="4"/>
        <v>787.45656827498567</v>
      </c>
    </row>
    <row r="182" spans="1:9" x14ac:dyDescent="0.35">
      <c r="A182" s="13">
        <v>8</v>
      </c>
      <c r="B182" s="47">
        <v>786</v>
      </c>
      <c r="C182" s="7">
        <v>7</v>
      </c>
      <c r="D182" s="12" t="s">
        <v>281</v>
      </c>
      <c r="E182" s="48">
        <v>1646967.46</v>
      </c>
      <c r="F182" s="49">
        <v>167373.51999999999</v>
      </c>
      <c r="G182" s="49">
        <f t="shared" si="5"/>
        <v>1479593.94</v>
      </c>
      <c r="H182" s="50">
        <v>3058.6000000000004</v>
      </c>
      <c r="I182" s="51">
        <f t="shared" si="4"/>
        <v>483.74875433204727</v>
      </c>
    </row>
    <row r="183" spans="1:9" x14ac:dyDescent="0.35">
      <c r="A183" s="13">
        <v>8</v>
      </c>
      <c r="B183" s="47">
        <v>790</v>
      </c>
      <c r="C183" s="7">
        <v>8</v>
      </c>
      <c r="D183" s="12" t="s">
        <v>154</v>
      </c>
      <c r="E183" s="48">
        <v>9232.44</v>
      </c>
      <c r="F183" s="49">
        <v>0</v>
      </c>
      <c r="G183" s="49">
        <f t="shared" si="5"/>
        <v>9232.44</v>
      </c>
      <c r="H183" s="50">
        <v>11.850041107387474</v>
      </c>
      <c r="I183" s="51">
        <f t="shared" si="4"/>
        <v>779.10615805749183</v>
      </c>
    </row>
    <row r="184" spans="1:9" x14ac:dyDescent="0.35">
      <c r="A184" s="13">
        <v>8</v>
      </c>
      <c r="B184" s="47">
        <v>794</v>
      </c>
      <c r="C184" s="7">
        <v>6</v>
      </c>
      <c r="D184" s="12" t="s">
        <v>82</v>
      </c>
      <c r="E184" s="48">
        <v>49916.800000000003</v>
      </c>
      <c r="F184" s="49">
        <v>0</v>
      </c>
      <c r="G184" s="49">
        <f t="shared" si="5"/>
        <v>49916.800000000003</v>
      </c>
      <c r="H184" s="50">
        <v>20.222113750946743</v>
      </c>
      <c r="I184" s="51">
        <f t="shared" si="4"/>
        <v>2468.4264273641047</v>
      </c>
    </row>
    <row r="185" spans="1:9" x14ac:dyDescent="0.35">
      <c r="A185" s="13">
        <v>8</v>
      </c>
      <c r="B185" s="47">
        <v>795</v>
      </c>
      <c r="C185" s="7">
        <v>8</v>
      </c>
      <c r="D185" s="12" t="s">
        <v>155</v>
      </c>
      <c r="E185" s="48">
        <v>210861.53</v>
      </c>
      <c r="F185" s="49">
        <v>4554.55</v>
      </c>
      <c r="G185" s="49">
        <f t="shared" si="5"/>
        <v>206306.98</v>
      </c>
      <c r="H185" s="50">
        <v>179.1317224964767</v>
      </c>
      <c r="I185" s="51">
        <f t="shared" si="4"/>
        <v>1151.7054440430438</v>
      </c>
    </row>
    <row r="186" spans="1:9" x14ac:dyDescent="0.35">
      <c r="A186" s="13">
        <v>8</v>
      </c>
      <c r="B186" s="47">
        <v>796</v>
      </c>
      <c r="C186" s="7">
        <v>8</v>
      </c>
      <c r="D186" s="12" t="s">
        <v>156</v>
      </c>
      <c r="E186" s="48">
        <v>25689.16</v>
      </c>
      <c r="F186" s="49">
        <v>0</v>
      </c>
      <c r="G186" s="49">
        <f t="shared" si="5"/>
        <v>25689.16</v>
      </c>
      <c r="H186" s="50">
        <v>35.5</v>
      </c>
      <c r="I186" s="51">
        <f t="shared" si="4"/>
        <v>723.6383098591549</v>
      </c>
    </row>
    <row r="187" spans="1:9" x14ac:dyDescent="0.35">
      <c r="A187" s="13">
        <v>8</v>
      </c>
      <c r="B187" s="47">
        <v>797</v>
      </c>
      <c r="C187" s="7">
        <v>8</v>
      </c>
      <c r="D187" s="12" t="s">
        <v>289</v>
      </c>
      <c r="E187" s="48">
        <v>43696.58</v>
      </c>
      <c r="F187" s="49">
        <v>1315</v>
      </c>
      <c r="G187" s="49">
        <f t="shared" si="5"/>
        <v>42381.58</v>
      </c>
      <c r="H187" s="50">
        <v>18.136463858283562</v>
      </c>
      <c r="I187" s="51">
        <f t="shared" si="4"/>
        <v>2336.8160591372853</v>
      </c>
    </row>
    <row r="188" spans="1:9" x14ac:dyDescent="0.35">
      <c r="A188" s="13">
        <v>8</v>
      </c>
      <c r="B188" s="47">
        <v>801</v>
      </c>
      <c r="C188" s="7">
        <v>8</v>
      </c>
      <c r="D188" s="12" t="s">
        <v>157</v>
      </c>
      <c r="E188" s="48">
        <v>115450.44</v>
      </c>
      <c r="F188" s="49">
        <v>0</v>
      </c>
      <c r="G188" s="49">
        <f t="shared" si="5"/>
        <v>115450.44</v>
      </c>
      <c r="H188" s="50">
        <v>81.922589742232461</v>
      </c>
      <c r="I188" s="51">
        <f t="shared" si="4"/>
        <v>1409.2625777976764</v>
      </c>
    </row>
    <row r="189" spans="1:9" x14ac:dyDescent="0.35">
      <c r="A189" s="13">
        <v>8</v>
      </c>
      <c r="B189" s="47">
        <v>806</v>
      </c>
      <c r="C189" s="7">
        <v>6</v>
      </c>
      <c r="D189" s="12" t="s">
        <v>83</v>
      </c>
      <c r="E189" s="48">
        <v>54684.83</v>
      </c>
      <c r="F189" s="49">
        <v>0</v>
      </c>
      <c r="G189" s="49">
        <f t="shared" si="5"/>
        <v>54684.83</v>
      </c>
      <c r="H189" s="50">
        <v>38</v>
      </c>
      <c r="I189" s="51">
        <f t="shared" si="4"/>
        <v>1439.0744736842105</v>
      </c>
    </row>
    <row r="190" spans="1:9" x14ac:dyDescent="0.35">
      <c r="A190" s="13">
        <v>8</v>
      </c>
      <c r="B190" s="47">
        <v>809</v>
      </c>
      <c r="C190" s="7">
        <v>8</v>
      </c>
      <c r="D190" s="12" t="s">
        <v>158</v>
      </c>
      <c r="E190" s="48">
        <v>462882.94</v>
      </c>
      <c r="F190" s="49">
        <v>0</v>
      </c>
      <c r="G190" s="49">
        <f t="shared" si="5"/>
        <v>462882.94</v>
      </c>
      <c r="H190" s="50">
        <v>126.16898242797932</v>
      </c>
      <c r="I190" s="51">
        <f t="shared" si="4"/>
        <v>3668.7538497366113</v>
      </c>
    </row>
    <row r="191" spans="1:9" x14ac:dyDescent="0.35">
      <c r="A191" s="13">
        <v>8</v>
      </c>
      <c r="B191" s="47">
        <v>810</v>
      </c>
      <c r="C191" s="7">
        <v>8</v>
      </c>
      <c r="D191" s="12" t="s">
        <v>159</v>
      </c>
      <c r="E191" s="48">
        <v>160902.45000000001</v>
      </c>
      <c r="F191" s="49">
        <v>0</v>
      </c>
      <c r="G191" s="49">
        <f t="shared" si="5"/>
        <v>160902.45000000001</v>
      </c>
      <c r="H191" s="50">
        <v>136.84</v>
      </c>
      <c r="I191" s="51">
        <f t="shared" si="4"/>
        <v>1175.8436860567085</v>
      </c>
    </row>
    <row r="192" spans="1:9" x14ac:dyDescent="0.35">
      <c r="A192" s="13">
        <v>8</v>
      </c>
      <c r="B192" s="47">
        <v>811</v>
      </c>
      <c r="C192" s="7">
        <v>6</v>
      </c>
      <c r="D192" s="12" t="s">
        <v>252</v>
      </c>
      <c r="E192" s="48">
        <v>651309.42000000004</v>
      </c>
      <c r="F192" s="49">
        <v>3336.7400000000002</v>
      </c>
      <c r="G192" s="49">
        <f t="shared" si="5"/>
        <v>647972.68000000005</v>
      </c>
      <c r="H192" s="50">
        <v>628.76180768251299</v>
      </c>
      <c r="I192" s="51">
        <f t="shared" si="4"/>
        <v>1030.553497497398</v>
      </c>
    </row>
    <row r="193" spans="1:9" x14ac:dyDescent="0.35">
      <c r="A193" s="13"/>
      <c r="B193" s="47">
        <v>812</v>
      </c>
      <c r="C193" s="7">
        <v>8</v>
      </c>
      <c r="D193" s="12" t="s">
        <v>160</v>
      </c>
      <c r="E193" s="48">
        <v>87007</v>
      </c>
      <c r="F193" s="49">
        <v>164.5</v>
      </c>
      <c r="G193" s="49">
        <f t="shared" si="5"/>
        <v>86842.5</v>
      </c>
      <c r="H193" s="50">
        <v>35.618797095482762</v>
      </c>
      <c r="I193" s="51">
        <f t="shared" si="4"/>
        <v>2438.108725772031</v>
      </c>
    </row>
    <row r="194" spans="1:9" x14ac:dyDescent="0.35">
      <c r="A194" s="13">
        <v>8</v>
      </c>
      <c r="B194" s="47">
        <v>818</v>
      </c>
      <c r="C194" s="7">
        <v>8</v>
      </c>
      <c r="D194" s="12" t="s">
        <v>161</v>
      </c>
      <c r="E194" s="48">
        <v>19267.900000000001</v>
      </c>
      <c r="F194" s="49">
        <v>0</v>
      </c>
      <c r="G194" s="49">
        <f t="shared" si="5"/>
        <v>19267.900000000001</v>
      </c>
      <c r="H194" s="50">
        <v>32.857676017331173</v>
      </c>
      <c r="I194" s="51">
        <f t="shared" si="4"/>
        <v>586.40483246097256</v>
      </c>
    </row>
    <row r="195" spans="1:9" x14ac:dyDescent="0.35">
      <c r="A195" s="13">
        <v>8</v>
      </c>
      <c r="B195" s="47">
        <v>824</v>
      </c>
      <c r="C195" s="7">
        <v>6</v>
      </c>
      <c r="D195" s="12" t="s">
        <v>84</v>
      </c>
      <c r="E195" s="48">
        <v>58741.05</v>
      </c>
      <c r="F195" s="49">
        <v>0</v>
      </c>
      <c r="G195" s="49">
        <f t="shared" si="5"/>
        <v>58741.05</v>
      </c>
      <c r="H195" s="50">
        <v>32.54</v>
      </c>
      <c r="I195" s="51">
        <f t="shared" si="4"/>
        <v>1805.1951444376155</v>
      </c>
    </row>
    <row r="196" spans="1:9" x14ac:dyDescent="0.35">
      <c r="A196" s="13">
        <v>8</v>
      </c>
      <c r="B196" s="47">
        <v>826</v>
      </c>
      <c r="C196" s="7">
        <v>6</v>
      </c>
      <c r="D196" s="12" t="s">
        <v>85</v>
      </c>
      <c r="E196" s="48">
        <v>36376.480000000003</v>
      </c>
      <c r="F196" s="49">
        <v>0</v>
      </c>
      <c r="G196" s="49">
        <f t="shared" si="5"/>
        <v>36376.480000000003</v>
      </c>
      <c r="H196" s="50">
        <v>45.95</v>
      </c>
      <c r="I196" s="51">
        <f t="shared" si="4"/>
        <v>791.653536452666</v>
      </c>
    </row>
    <row r="197" spans="1:9" x14ac:dyDescent="0.35">
      <c r="A197" s="13">
        <v>8</v>
      </c>
      <c r="B197" s="47">
        <v>830</v>
      </c>
      <c r="C197" s="7">
        <v>9</v>
      </c>
      <c r="D197" s="12" t="s">
        <v>202</v>
      </c>
      <c r="E197" s="48">
        <v>29406.38</v>
      </c>
      <c r="F197" s="49">
        <v>0</v>
      </c>
      <c r="G197" s="49">
        <f t="shared" si="5"/>
        <v>29406.38</v>
      </c>
      <c r="H197" s="50">
        <v>24.409999999999997</v>
      </c>
      <c r="I197" s="51">
        <f t="shared" ref="I197:I250" si="6">IFERROR(G197/H197,0)</f>
        <v>1204.6857845145435</v>
      </c>
    </row>
    <row r="198" spans="1:9" x14ac:dyDescent="0.35">
      <c r="A198" s="13">
        <v>8</v>
      </c>
      <c r="B198" s="47">
        <v>833</v>
      </c>
      <c r="C198" s="7">
        <v>8</v>
      </c>
      <c r="D198" s="12" t="s">
        <v>162</v>
      </c>
      <c r="E198" s="48">
        <v>40085.18</v>
      </c>
      <c r="F198" s="49">
        <v>0</v>
      </c>
      <c r="G198" s="49">
        <f t="shared" ref="G198:G254" si="7">E198-F198</f>
        <v>40085.18</v>
      </c>
      <c r="H198" s="50">
        <v>55.573879431587635</v>
      </c>
      <c r="I198" s="51">
        <f t="shared" si="6"/>
        <v>721.29533532647326</v>
      </c>
    </row>
    <row r="199" spans="1:9" x14ac:dyDescent="0.35">
      <c r="A199" s="13">
        <v>8</v>
      </c>
      <c r="B199" s="47">
        <v>834</v>
      </c>
      <c r="C199" s="7">
        <v>8</v>
      </c>
      <c r="D199" s="12" t="s">
        <v>163</v>
      </c>
      <c r="E199" s="48">
        <v>64023.01</v>
      </c>
      <c r="F199" s="49">
        <v>5361.7</v>
      </c>
      <c r="G199" s="49">
        <f t="shared" si="7"/>
        <v>58661.310000000005</v>
      </c>
      <c r="H199" s="50">
        <v>114.61999999999999</v>
      </c>
      <c r="I199" s="51">
        <f t="shared" si="6"/>
        <v>511.78947827604264</v>
      </c>
    </row>
    <row r="200" spans="1:9" x14ac:dyDescent="0.35">
      <c r="A200" s="13">
        <v>8</v>
      </c>
      <c r="B200" s="47">
        <v>837</v>
      </c>
      <c r="C200" s="7">
        <v>8</v>
      </c>
      <c r="D200" s="12" t="s">
        <v>164</v>
      </c>
      <c r="E200" s="48">
        <v>164937.14000000001</v>
      </c>
      <c r="F200" s="49">
        <v>0</v>
      </c>
      <c r="G200" s="49">
        <f t="shared" si="7"/>
        <v>164937.14000000001</v>
      </c>
      <c r="H200" s="50">
        <v>194.5</v>
      </c>
      <c r="I200" s="51">
        <f t="shared" si="6"/>
        <v>848.00586118251931</v>
      </c>
    </row>
    <row r="201" spans="1:9" x14ac:dyDescent="0.35">
      <c r="A201" s="13">
        <v>8</v>
      </c>
      <c r="B201" s="47">
        <v>840</v>
      </c>
      <c r="C201" s="7">
        <v>6</v>
      </c>
      <c r="D201" s="12" t="s">
        <v>86</v>
      </c>
      <c r="E201" s="48">
        <v>212261.08</v>
      </c>
      <c r="F201" s="49">
        <v>0</v>
      </c>
      <c r="G201" s="49">
        <f t="shared" si="7"/>
        <v>212261.08</v>
      </c>
      <c r="H201" s="50">
        <v>148.27232695257985</v>
      </c>
      <c r="I201" s="51">
        <f t="shared" si="6"/>
        <v>1431.5623445222175</v>
      </c>
    </row>
    <row r="202" spans="1:9" x14ac:dyDescent="0.35">
      <c r="A202" s="13">
        <v>8</v>
      </c>
      <c r="B202" s="47">
        <v>843</v>
      </c>
      <c r="C202" s="7">
        <v>6</v>
      </c>
      <c r="D202" s="12" t="s">
        <v>87</v>
      </c>
      <c r="E202" s="48">
        <v>32482.07</v>
      </c>
      <c r="F202" s="49">
        <v>0</v>
      </c>
      <c r="G202" s="49">
        <f t="shared" si="7"/>
        <v>32482.07</v>
      </c>
      <c r="H202" s="50">
        <v>25</v>
      </c>
      <c r="I202" s="51">
        <f t="shared" si="6"/>
        <v>1299.2828</v>
      </c>
    </row>
    <row r="203" spans="1:9" x14ac:dyDescent="0.35">
      <c r="A203" s="13">
        <v>8</v>
      </c>
      <c r="B203" s="47">
        <v>845</v>
      </c>
      <c r="C203" s="7">
        <v>8</v>
      </c>
      <c r="D203" s="12" t="s">
        <v>165</v>
      </c>
      <c r="E203" s="48">
        <v>2745.53</v>
      </c>
      <c r="F203" s="49">
        <v>0</v>
      </c>
      <c r="G203" s="49">
        <f t="shared" si="7"/>
        <v>2745.53</v>
      </c>
      <c r="H203" s="50">
        <v>1.2819104353130046</v>
      </c>
      <c r="I203" s="51">
        <f t="shared" si="6"/>
        <v>2141.7486934877966</v>
      </c>
    </row>
    <row r="204" spans="1:9" x14ac:dyDescent="0.35">
      <c r="A204" s="13">
        <v>8</v>
      </c>
      <c r="B204" s="47">
        <v>846</v>
      </c>
      <c r="C204" s="7">
        <v>6</v>
      </c>
      <c r="D204" s="12" t="s">
        <v>88</v>
      </c>
      <c r="E204" s="48">
        <v>38978.49</v>
      </c>
      <c r="F204" s="49">
        <v>0</v>
      </c>
      <c r="G204" s="49">
        <f t="shared" si="7"/>
        <v>38978.49</v>
      </c>
      <c r="H204" s="50">
        <v>28.75</v>
      </c>
      <c r="I204" s="51">
        <f t="shared" si="6"/>
        <v>1355.7735652173913</v>
      </c>
    </row>
    <row r="205" spans="1:9" x14ac:dyDescent="0.35">
      <c r="A205" s="13">
        <v>8</v>
      </c>
      <c r="B205" s="47">
        <v>854</v>
      </c>
      <c r="C205" s="7">
        <v>7</v>
      </c>
      <c r="D205" s="12" t="s">
        <v>282</v>
      </c>
      <c r="E205" s="48">
        <v>752199.32</v>
      </c>
      <c r="F205" s="49">
        <v>17207.98</v>
      </c>
      <c r="G205" s="49">
        <f t="shared" si="7"/>
        <v>734991.34</v>
      </c>
      <c r="H205" s="50">
        <v>1034.6772209405242</v>
      </c>
      <c r="I205" s="51">
        <f t="shared" si="6"/>
        <v>710.35809537963053</v>
      </c>
    </row>
    <row r="206" spans="1:9" x14ac:dyDescent="0.35">
      <c r="A206" s="13">
        <v>8</v>
      </c>
      <c r="B206" s="47">
        <v>855</v>
      </c>
      <c r="C206" s="7">
        <v>7</v>
      </c>
      <c r="D206" s="12" t="s">
        <v>283</v>
      </c>
      <c r="E206" s="48">
        <v>160179.32999999999</v>
      </c>
      <c r="F206" s="49">
        <v>530</v>
      </c>
      <c r="G206" s="49">
        <f t="shared" si="7"/>
        <v>159649.32999999999</v>
      </c>
      <c r="H206" s="50">
        <v>225.15</v>
      </c>
      <c r="I206" s="51">
        <f t="shared" si="6"/>
        <v>709.07985787252937</v>
      </c>
    </row>
    <row r="207" spans="1:9" x14ac:dyDescent="0.35">
      <c r="A207" s="13">
        <v>8</v>
      </c>
      <c r="B207" s="47">
        <v>862</v>
      </c>
      <c r="C207" s="7">
        <v>7</v>
      </c>
      <c r="D207" s="12" t="s">
        <v>284</v>
      </c>
      <c r="E207" s="48">
        <v>11293.56</v>
      </c>
      <c r="F207" s="49">
        <v>10454.92</v>
      </c>
      <c r="G207" s="49">
        <f t="shared" si="7"/>
        <v>838.63999999999942</v>
      </c>
      <c r="H207" s="50">
        <v>13.03531182914487</v>
      </c>
      <c r="I207" s="51">
        <f t="shared" si="6"/>
        <v>64.336013667500822</v>
      </c>
    </row>
    <row r="208" spans="1:9" x14ac:dyDescent="0.35">
      <c r="A208" s="13">
        <v>8</v>
      </c>
      <c r="B208" s="47">
        <v>866</v>
      </c>
      <c r="C208" s="7">
        <v>8</v>
      </c>
      <c r="D208" s="12" t="s">
        <v>167</v>
      </c>
      <c r="E208" s="48">
        <v>51780.81</v>
      </c>
      <c r="F208" s="49">
        <v>0</v>
      </c>
      <c r="G208" s="49">
        <f t="shared" si="7"/>
        <v>51780.81</v>
      </c>
      <c r="H208" s="50">
        <v>137.85276769715006</v>
      </c>
      <c r="I208" s="51">
        <f t="shared" si="6"/>
        <v>375.62401441048837</v>
      </c>
    </row>
    <row r="209" spans="1:9" x14ac:dyDescent="0.35">
      <c r="A209" s="13">
        <v>8</v>
      </c>
      <c r="B209" s="47">
        <v>871</v>
      </c>
      <c r="C209" s="7">
        <v>8</v>
      </c>
      <c r="D209" s="12" t="s">
        <v>290</v>
      </c>
      <c r="E209" s="48">
        <v>15504.97</v>
      </c>
      <c r="F209" s="49">
        <v>0</v>
      </c>
      <c r="G209" s="49">
        <f t="shared" si="7"/>
        <v>15504.97</v>
      </c>
      <c r="H209" s="50">
        <v>18.023491155764308</v>
      </c>
      <c r="I209" s="51">
        <f t="shared" si="6"/>
        <v>860.26452178445845</v>
      </c>
    </row>
    <row r="210" spans="1:9" x14ac:dyDescent="0.35">
      <c r="A210" s="13">
        <v>8</v>
      </c>
      <c r="B210" s="47">
        <v>873</v>
      </c>
      <c r="C210" s="7">
        <v>8</v>
      </c>
      <c r="D210" s="12" t="s">
        <v>168</v>
      </c>
      <c r="E210" s="48">
        <v>93827.54</v>
      </c>
      <c r="F210" s="49">
        <v>0</v>
      </c>
      <c r="G210" s="49">
        <f t="shared" si="7"/>
        <v>93827.54</v>
      </c>
      <c r="H210" s="50">
        <v>162.88999999999999</v>
      </c>
      <c r="I210" s="51">
        <f t="shared" si="6"/>
        <v>576.01780342562472</v>
      </c>
    </row>
    <row r="211" spans="1:9" x14ac:dyDescent="0.35">
      <c r="A211" s="13">
        <v>8</v>
      </c>
      <c r="B211" s="47">
        <v>878</v>
      </c>
      <c r="C211" s="7">
        <v>4</v>
      </c>
      <c r="D211" s="12" t="s">
        <v>51</v>
      </c>
      <c r="E211" s="48">
        <v>3790176.64</v>
      </c>
      <c r="F211" s="49">
        <v>556703.94000000006</v>
      </c>
      <c r="G211" s="49">
        <f t="shared" si="7"/>
        <v>3233472.7</v>
      </c>
      <c r="H211" s="50">
        <v>7068.77</v>
      </c>
      <c r="I211" s="51">
        <f t="shared" si="6"/>
        <v>457.43074113318158</v>
      </c>
    </row>
    <row r="212" spans="1:9" x14ac:dyDescent="0.35">
      <c r="A212" s="13">
        <v>8</v>
      </c>
      <c r="B212" s="47">
        <v>885</v>
      </c>
      <c r="C212" s="7">
        <v>5</v>
      </c>
      <c r="D212" s="12" t="s">
        <v>59</v>
      </c>
      <c r="E212" s="48">
        <v>132562.76999999999</v>
      </c>
      <c r="F212" s="49">
        <v>0</v>
      </c>
      <c r="G212" s="49">
        <f t="shared" si="7"/>
        <v>132562.76999999999</v>
      </c>
      <c r="H212" s="50">
        <v>10.454320086974185</v>
      </c>
      <c r="I212" s="51">
        <f t="shared" si="6"/>
        <v>12680.190476009033</v>
      </c>
    </row>
    <row r="213" spans="1:9" x14ac:dyDescent="0.35">
      <c r="A213" s="13">
        <v>8</v>
      </c>
      <c r="B213" s="47">
        <v>888</v>
      </c>
      <c r="C213" s="7">
        <v>6</v>
      </c>
      <c r="D213" s="12" t="s">
        <v>89</v>
      </c>
      <c r="E213" s="48">
        <v>73270.44</v>
      </c>
      <c r="F213" s="49">
        <v>0</v>
      </c>
      <c r="G213" s="49">
        <f t="shared" si="7"/>
        <v>73270.44</v>
      </c>
      <c r="H213" s="50">
        <v>93.497946646513114</v>
      </c>
      <c r="I213" s="51">
        <f t="shared" si="6"/>
        <v>783.65827943808142</v>
      </c>
    </row>
    <row r="214" spans="1:9" x14ac:dyDescent="0.35">
      <c r="A214" s="13">
        <v>8</v>
      </c>
      <c r="B214" s="47">
        <v>889</v>
      </c>
      <c r="C214" s="7">
        <v>6</v>
      </c>
      <c r="D214" s="12" t="s">
        <v>90</v>
      </c>
      <c r="E214" s="48">
        <v>53122.93</v>
      </c>
      <c r="F214" s="49">
        <v>0</v>
      </c>
      <c r="G214" s="49">
        <f t="shared" si="7"/>
        <v>53122.93</v>
      </c>
      <c r="H214" s="50">
        <v>36.290273990170526</v>
      </c>
      <c r="I214" s="51">
        <f t="shared" si="6"/>
        <v>1463.8338088709033</v>
      </c>
    </row>
    <row r="215" spans="1:9" x14ac:dyDescent="0.35">
      <c r="A215" s="13">
        <v>8</v>
      </c>
      <c r="B215" s="47">
        <v>891</v>
      </c>
      <c r="C215" s="7">
        <v>6</v>
      </c>
      <c r="D215" s="12" t="s">
        <v>91</v>
      </c>
      <c r="E215" s="48">
        <v>108583.36</v>
      </c>
      <c r="F215" s="49">
        <v>0</v>
      </c>
      <c r="G215" s="49">
        <f t="shared" si="7"/>
        <v>108583.36</v>
      </c>
      <c r="H215" s="50">
        <v>273.0316618831543</v>
      </c>
      <c r="I215" s="51">
        <f t="shared" si="6"/>
        <v>397.69512169789658</v>
      </c>
    </row>
    <row r="216" spans="1:9" x14ac:dyDescent="0.35">
      <c r="A216" s="13">
        <v>8</v>
      </c>
      <c r="B216" s="47">
        <v>897</v>
      </c>
      <c r="C216" s="7">
        <v>8</v>
      </c>
      <c r="D216" s="12" t="s">
        <v>291</v>
      </c>
      <c r="E216" s="48">
        <v>351541.58</v>
      </c>
      <c r="F216" s="49">
        <v>200</v>
      </c>
      <c r="G216" s="49">
        <f t="shared" si="7"/>
        <v>351341.58</v>
      </c>
      <c r="H216" s="50">
        <v>89.939751791871316</v>
      </c>
      <c r="I216" s="51">
        <f t="shared" si="6"/>
        <v>3906.4103802847494</v>
      </c>
    </row>
    <row r="217" spans="1:9" x14ac:dyDescent="0.35">
      <c r="A217" s="13">
        <v>8</v>
      </c>
      <c r="B217" s="47">
        <v>904</v>
      </c>
      <c r="C217" s="7">
        <v>6</v>
      </c>
      <c r="D217" s="12" t="s">
        <v>92</v>
      </c>
      <c r="E217" s="48">
        <v>14142.95</v>
      </c>
      <c r="F217" s="49">
        <v>0</v>
      </c>
      <c r="G217" s="49">
        <f t="shared" si="7"/>
        <v>14142.95</v>
      </c>
      <c r="H217" s="50">
        <v>32.310192920507085</v>
      </c>
      <c r="I217" s="51">
        <f t="shared" si="6"/>
        <v>437.72409638023413</v>
      </c>
    </row>
    <row r="218" spans="1:9" x14ac:dyDescent="0.35">
      <c r="A218" s="13">
        <v>8</v>
      </c>
      <c r="B218" s="47">
        <v>905</v>
      </c>
      <c r="C218" s="7">
        <v>8</v>
      </c>
      <c r="D218" s="12" t="s">
        <v>169</v>
      </c>
      <c r="E218" s="48">
        <v>70781.73</v>
      </c>
      <c r="F218" s="49">
        <v>0</v>
      </c>
      <c r="G218" s="49">
        <f t="shared" si="7"/>
        <v>70781.73</v>
      </c>
      <c r="H218" s="50">
        <v>104.80390710632476</v>
      </c>
      <c r="I218" s="51">
        <f t="shared" si="6"/>
        <v>675.37300807107431</v>
      </c>
    </row>
    <row r="219" spans="1:9" x14ac:dyDescent="0.35">
      <c r="A219" s="13">
        <v>8</v>
      </c>
      <c r="B219" s="47">
        <v>906</v>
      </c>
      <c r="C219" s="7">
        <v>6</v>
      </c>
      <c r="D219" s="12" t="s">
        <v>323</v>
      </c>
      <c r="E219" s="48">
        <v>235284.62</v>
      </c>
      <c r="F219" s="49">
        <v>38252.300000000003</v>
      </c>
      <c r="G219" s="49">
        <f t="shared" si="7"/>
        <v>197032.32000000001</v>
      </c>
      <c r="H219" s="50">
        <v>219.6</v>
      </c>
      <c r="I219" s="51">
        <f t="shared" si="6"/>
        <v>897.2327868852459</v>
      </c>
    </row>
    <row r="220" spans="1:9" x14ac:dyDescent="0.35">
      <c r="A220" s="13">
        <v>9</v>
      </c>
      <c r="B220" s="47">
        <v>907</v>
      </c>
      <c r="C220" s="7">
        <v>8</v>
      </c>
      <c r="D220" s="12" t="s">
        <v>292</v>
      </c>
      <c r="E220" s="48">
        <v>19747.95</v>
      </c>
      <c r="F220" s="49">
        <v>0</v>
      </c>
      <c r="G220" s="49">
        <f t="shared" si="7"/>
        <v>19747.95</v>
      </c>
      <c r="H220" s="50">
        <v>12.40092665345982</v>
      </c>
      <c r="I220" s="51">
        <f t="shared" si="6"/>
        <v>1592.4576083586774</v>
      </c>
    </row>
    <row r="221" spans="1:9" x14ac:dyDescent="0.35">
      <c r="A221" s="13">
        <v>9</v>
      </c>
      <c r="B221" s="47">
        <v>909</v>
      </c>
      <c r="C221" s="7">
        <v>5</v>
      </c>
      <c r="D221" s="12" t="s">
        <v>245</v>
      </c>
      <c r="E221" s="48">
        <v>189927.52</v>
      </c>
      <c r="F221" s="49">
        <v>1334.85</v>
      </c>
      <c r="G221" s="49">
        <f t="shared" si="7"/>
        <v>188592.66999999998</v>
      </c>
      <c r="H221" s="50">
        <v>481.76</v>
      </c>
      <c r="I221" s="51">
        <f t="shared" si="6"/>
        <v>391.4660204251079</v>
      </c>
    </row>
    <row r="222" spans="1:9" x14ac:dyDescent="0.35">
      <c r="A222" s="13">
        <v>9</v>
      </c>
      <c r="B222" s="47">
        <v>914</v>
      </c>
      <c r="C222" s="7">
        <v>8</v>
      </c>
      <c r="D222" s="12" t="s">
        <v>170</v>
      </c>
      <c r="E222" s="48">
        <v>20034.88</v>
      </c>
      <c r="F222" s="49">
        <v>0</v>
      </c>
      <c r="G222" s="49">
        <f t="shared" si="7"/>
        <v>20034.88</v>
      </c>
      <c r="H222" s="50">
        <v>47.0140246637825</v>
      </c>
      <c r="I222" s="51">
        <f t="shared" si="6"/>
        <v>426.14688155881231</v>
      </c>
    </row>
    <row r="223" spans="1:9" x14ac:dyDescent="0.35">
      <c r="A223" s="13">
        <v>9</v>
      </c>
      <c r="B223" s="47">
        <v>917</v>
      </c>
      <c r="C223" s="7">
        <v>6</v>
      </c>
      <c r="D223" s="12" t="s">
        <v>93</v>
      </c>
      <c r="E223" s="48">
        <v>55100.05</v>
      </c>
      <c r="F223" s="49">
        <v>249.67</v>
      </c>
      <c r="G223" s="49">
        <f t="shared" si="7"/>
        <v>54850.380000000005</v>
      </c>
      <c r="H223" s="50">
        <v>208.7606404745743</v>
      </c>
      <c r="I223" s="51">
        <f t="shared" si="6"/>
        <v>262.742918757621</v>
      </c>
    </row>
    <row r="224" spans="1:9" x14ac:dyDescent="0.35">
      <c r="A224" s="13">
        <v>9</v>
      </c>
      <c r="B224" s="47">
        <v>918</v>
      </c>
      <c r="C224" s="7">
        <v>8</v>
      </c>
      <c r="D224" s="12" t="s">
        <v>171</v>
      </c>
      <c r="E224" s="48">
        <v>58623.87</v>
      </c>
      <c r="F224" s="49">
        <v>0</v>
      </c>
      <c r="G224" s="49">
        <f t="shared" si="7"/>
        <v>58623.87</v>
      </c>
      <c r="H224" s="50">
        <v>55.460906729068377</v>
      </c>
      <c r="I224" s="51">
        <f t="shared" si="6"/>
        <v>1057.0305005358639</v>
      </c>
    </row>
    <row r="225" spans="1:9" x14ac:dyDescent="0.35">
      <c r="A225" s="13">
        <v>9</v>
      </c>
      <c r="B225" s="47">
        <v>922</v>
      </c>
      <c r="C225" s="7">
        <v>8</v>
      </c>
      <c r="D225" s="12" t="s">
        <v>172</v>
      </c>
      <c r="E225" s="48">
        <v>148178.89000000001</v>
      </c>
      <c r="F225" s="49">
        <v>7437.3</v>
      </c>
      <c r="G225" s="49">
        <f t="shared" si="7"/>
        <v>140741.59000000003</v>
      </c>
      <c r="H225" s="50">
        <v>150.75772640800349</v>
      </c>
      <c r="I225" s="51">
        <f t="shared" si="6"/>
        <v>933.56137262977632</v>
      </c>
    </row>
    <row r="226" spans="1:9" x14ac:dyDescent="0.35">
      <c r="A226" s="13">
        <v>9</v>
      </c>
      <c r="B226" s="47">
        <v>923</v>
      </c>
      <c r="C226" s="7">
        <v>5</v>
      </c>
      <c r="D226" s="12" t="s">
        <v>60</v>
      </c>
      <c r="E226" s="48">
        <v>33457.160000000003</v>
      </c>
      <c r="F226" s="49">
        <v>84.96</v>
      </c>
      <c r="G226" s="49">
        <f t="shared" si="7"/>
        <v>33372.200000000004</v>
      </c>
      <c r="H226" s="50">
        <v>50.790000000000006</v>
      </c>
      <c r="I226" s="51">
        <f t="shared" si="6"/>
        <v>657.06241386099623</v>
      </c>
    </row>
    <row r="227" spans="1:9" x14ac:dyDescent="0.35">
      <c r="A227" s="13">
        <v>9</v>
      </c>
      <c r="B227" s="47">
        <v>924</v>
      </c>
      <c r="C227" s="7">
        <v>8</v>
      </c>
      <c r="D227" s="12" t="s">
        <v>173</v>
      </c>
      <c r="E227" s="48">
        <v>48667.92</v>
      </c>
      <c r="F227" s="49">
        <v>0</v>
      </c>
      <c r="G227" s="49">
        <f t="shared" si="7"/>
        <v>48667.92</v>
      </c>
      <c r="H227" s="50">
        <v>74.918282186038624</v>
      </c>
      <c r="I227" s="51">
        <f t="shared" si="6"/>
        <v>649.61339982605068</v>
      </c>
    </row>
    <row r="228" spans="1:9" x14ac:dyDescent="0.35">
      <c r="A228" s="13">
        <v>9</v>
      </c>
      <c r="B228" s="47">
        <v>929</v>
      </c>
      <c r="C228" s="7">
        <v>8</v>
      </c>
      <c r="D228" s="12" t="s">
        <v>174</v>
      </c>
      <c r="E228" s="48">
        <v>76019.56</v>
      </c>
      <c r="F228" s="49">
        <v>0</v>
      </c>
      <c r="G228" s="49">
        <f t="shared" si="7"/>
        <v>76019.56</v>
      </c>
      <c r="H228" s="50">
        <v>61.552742457222074</v>
      </c>
      <c r="I228" s="51">
        <f t="shared" si="6"/>
        <v>1235.0312425613217</v>
      </c>
    </row>
    <row r="229" spans="1:9" x14ac:dyDescent="0.35">
      <c r="A229" s="13">
        <v>9</v>
      </c>
      <c r="B229" s="47">
        <v>936</v>
      </c>
      <c r="C229" s="7">
        <v>9</v>
      </c>
      <c r="D229" s="12" t="s">
        <v>203</v>
      </c>
      <c r="E229" s="48">
        <v>76676.479999999996</v>
      </c>
      <c r="F229" s="49">
        <v>0</v>
      </c>
      <c r="G229" s="49">
        <f t="shared" si="7"/>
        <v>76676.479999999996</v>
      </c>
      <c r="H229" s="50">
        <v>41.000400806603665</v>
      </c>
      <c r="I229" s="51">
        <f t="shared" si="6"/>
        <v>1870.1397667227247</v>
      </c>
    </row>
    <row r="230" spans="1:9" x14ac:dyDescent="0.35">
      <c r="A230" s="13">
        <v>9</v>
      </c>
      <c r="B230" s="47">
        <v>952</v>
      </c>
      <c r="C230" s="7">
        <v>9</v>
      </c>
      <c r="D230" s="12" t="s">
        <v>204</v>
      </c>
      <c r="E230" s="48">
        <v>92682.41</v>
      </c>
      <c r="F230" s="49">
        <v>3120.3</v>
      </c>
      <c r="G230" s="49">
        <f t="shared" si="7"/>
        <v>89562.11</v>
      </c>
      <c r="H230" s="50">
        <v>58.010000000000005</v>
      </c>
      <c r="I230" s="51">
        <f t="shared" si="6"/>
        <v>1543.9081192897775</v>
      </c>
    </row>
    <row r="231" spans="1:9" x14ac:dyDescent="0.35">
      <c r="A231" s="13">
        <v>9</v>
      </c>
      <c r="B231" s="47">
        <v>955</v>
      </c>
      <c r="C231" s="7">
        <v>8</v>
      </c>
      <c r="D231" s="12" t="s">
        <v>175</v>
      </c>
      <c r="E231" s="48">
        <v>31883.37</v>
      </c>
      <c r="F231" s="49">
        <v>0</v>
      </c>
      <c r="G231" s="49">
        <f t="shared" si="7"/>
        <v>31883.37</v>
      </c>
      <c r="H231" s="50">
        <v>53.893651217950882</v>
      </c>
      <c r="I231" s="51">
        <f t="shared" si="6"/>
        <v>591.59788359969741</v>
      </c>
    </row>
    <row r="232" spans="1:9" x14ac:dyDescent="0.35">
      <c r="A232" s="13">
        <v>9</v>
      </c>
      <c r="B232" s="47">
        <v>957</v>
      </c>
      <c r="C232" s="7">
        <v>6</v>
      </c>
      <c r="D232" s="12" t="s">
        <v>94</v>
      </c>
      <c r="E232" s="48">
        <v>42589.67</v>
      </c>
      <c r="F232" s="49">
        <v>0</v>
      </c>
      <c r="G232" s="49">
        <f t="shared" si="7"/>
        <v>42589.67</v>
      </c>
      <c r="H232" s="50">
        <v>111.0869274079726</v>
      </c>
      <c r="I232" s="51">
        <f t="shared" si="6"/>
        <v>383.39047621316587</v>
      </c>
    </row>
    <row r="233" spans="1:9" x14ac:dyDescent="0.35">
      <c r="A233" s="13">
        <v>9</v>
      </c>
      <c r="B233" s="47">
        <v>958</v>
      </c>
      <c r="C233" s="7">
        <v>7</v>
      </c>
      <c r="D233" s="12" t="s">
        <v>127</v>
      </c>
      <c r="E233" s="48">
        <v>204341.06</v>
      </c>
      <c r="F233" s="49">
        <v>123.4</v>
      </c>
      <c r="G233" s="49">
        <f t="shared" si="7"/>
        <v>204217.66</v>
      </c>
      <c r="H233" s="50">
        <v>497.66213501309295</v>
      </c>
      <c r="I233" s="51">
        <f t="shared" si="6"/>
        <v>410.35402461275714</v>
      </c>
    </row>
    <row r="234" spans="1:9" x14ac:dyDescent="0.35">
      <c r="A234" s="13">
        <v>9</v>
      </c>
      <c r="B234" s="47">
        <v>959</v>
      </c>
      <c r="C234" s="7">
        <v>6</v>
      </c>
      <c r="D234" s="12" t="s">
        <v>95</v>
      </c>
      <c r="E234" s="48">
        <v>129709.08</v>
      </c>
      <c r="F234" s="49">
        <v>0</v>
      </c>
      <c r="G234" s="49">
        <f t="shared" si="7"/>
        <v>129709.08</v>
      </c>
      <c r="H234" s="50">
        <v>397.36171327000005</v>
      </c>
      <c r="I234" s="51">
        <f t="shared" si="6"/>
        <v>326.42571155783457</v>
      </c>
    </row>
    <row r="235" spans="1:9" x14ac:dyDescent="0.35">
      <c r="A235" s="13">
        <v>9</v>
      </c>
      <c r="B235" s="47">
        <v>967</v>
      </c>
      <c r="C235" s="7">
        <v>7</v>
      </c>
      <c r="D235" s="12" t="s">
        <v>128</v>
      </c>
      <c r="E235" s="48">
        <v>99984.01</v>
      </c>
      <c r="F235" s="49">
        <v>0</v>
      </c>
      <c r="G235" s="49">
        <f t="shared" si="7"/>
        <v>99984.01</v>
      </c>
      <c r="H235" s="50">
        <v>180.04372698414895</v>
      </c>
      <c r="I235" s="51">
        <f t="shared" si="6"/>
        <v>555.3318167469539</v>
      </c>
    </row>
    <row r="236" spans="1:9" x14ac:dyDescent="0.35">
      <c r="A236" s="13">
        <v>9</v>
      </c>
      <c r="B236" s="47">
        <v>969</v>
      </c>
      <c r="C236" s="7">
        <v>6</v>
      </c>
      <c r="D236" s="12" t="s">
        <v>324</v>
      </c>
      <c r="E236" s="48">
        <v>91911.13</v>
      </c>
      <c r="F236" s="49">
        <v>0</v>
      </c>
      <c r="G236" s="49">
        <f t="shared" si="7"/>
        <v>91911.13</v>
      </c>
      <c r="H236" s="50">
        <v>22.471584714266651</v>
      </c>
      <c r="I236" s="51">
        <f t="shared" si="6"/>
        <v>4090.1045105932344</v>
      </c>
    </row>
    <row r="237" spans="1:9" x14ac:dyDescent="0.35">
      <c r="A237" s="13">
        <v>9</v>
      </c>
      <c r="B237" s="47">
        <v>970</v>
      </c>
      <c r="C237" s="7">
        <v>6</v>
      </c>
      <c r="D237" s="12" t="s">
        <v>96</v>
      </c>
      <c r="E237" s="48">
        <v>75037.05</v>
      </c>
      <c r="F237" s="49">
        <v>280</v>
      </c>
      <c r="G237" s="49">
        <f t="shared" si="7"/>
        <v>74757.05</v>
      </c>
      <c r="H237" s="50">
        <v>198.26881399507798</v>
      </c>
      <c r="I237" s="51">
        <f t="shared" si="6"/>
        <v>377.04895940849195</v>
      </c>
    </row>
    <row r="238" spans="1:9" x14ac:dyDescent="0.35">
      <c r="A238" s="13"/>
      <c r="B238" s="47">
        <v>971</v>
      </c>
      <c r="C238" s="7">
        <v>7</v>
      </c>
      <c r="D238" s="12" t="s">
        <v>129</v>
      </c>
      <c r="E238" s="48">
        <v>644373.35</v>
      </c>
      <c r="F238" s="49">
        <v>91228.23</v>
      </c>
      <c r="G238" s="49">
        <f t="shared" si="7"/>
        <v>553145.12</v>
      </c>
      <c r="H238" s="50">
        <v>902.95999999999992</v>
      </c>
      <c r="I238" s="51">
        <f t="shared" si="6"/>
        <v>612.59094533534164</v>
      </c>
    </row>
    <row r="239" spans="1:9" x14ac:dyDescent="0.35">
      <c r="A239" s="13"/>
      <c r="B239" s="47">
        <v>973</v>
      </c>
      <c r="C239" s="7">
        <v>8</v>
      </c>
      <c r="D239" s="12" t="s">
        <v>176</v>
      </c>
      <c r="E239" s="48">
        <v>10476.32</v>
      </c>
      <c r="F239" s="49">
        <v>0</v>
      </c>
      <c r="G239" s="49">
        <f t="shared" si="7"/>
        <v>10476.32</v>
      </c>
      <c r="H239" s="50">
        <v>9.270959398245834</v>
      </c>
      <c r="I239" s="51">
        <f t="shared" si="6"/>
        <v>1130.0146565178825</v>
      </c>
    </row>
    <row r="240" spans="1:9" x14ac:dyDescent="0.35">
      <c r="A240" s="13"/>
      <c r="B240" s="47">
        <v>974</v>
      </c>
      <c r="C240" s="7">
        <v>8</v>
      </c>
      <c r="D240" s="12" t="s">
        <v>177</v>
      </c>
      <c r="E240" s="48">
        <v>19570.919999999998</v>
      </c>
      <c r="F240" s="49">
        <v>0</v>
      </c>
      <c r="G240" s="49">
        <f t="shared" si="7"/>
        <v>19570.919999999998</v>
      </c>
      <c r="H240" s="50">
        <v>13.39</v>
      </c>
      <c r="I240" s="51">
        <f t="shared" si="6"/>
        <v>1461.6071695294995</v>
      </c>
    </row>
    <row r="241" spans="1:9" x14ac:dyDescent="0.35">
      <c r="A241" s="13"/>
      <c r="B241" s="47">
        <v>975</v>
      </c>
      <c r="C241" s="7">
        <v>7</v>
      </c>
      <c r="D241" s="12" t="s">
        <v>130</v>
      </c>
      <c r="E241" s="48">
        <v>83056.259999999995</v>
      </c>
      <c r="F241" s="49">
        <v>0</v>
      </c>
      <c r="G241" s="49">
        <f t="shared" si="7"/>
        <v>83056.259999999995</v>
      </c>
      <c r="H241" s="50">
        <v>19.552967743717307</v>
      </c>
      <c r="I241" s="51">
        <f t="shared" si="6"/>
        <v>4247.7572248175647</v>
      </c>
    </row>
    <row r="242" spans="1:9" x14ac:dyDescent="0.35">
      <c r="A242" s="13"/>
      <c r="B242" s="47">
        <v>976</v>
      </c>
      <c r="C242" s="7">
        <v>7</v>
      </c>
      <c r="D242" s="12" t="s">
        <v>325</v>
      </c>
      <c r="E242" s="48">
        <v>69846.58</v>
      </c>
      <c r="F242" s="49">
        <v>0</v>
      </c>
      <c r="G242" s="49">
        <f t="shared" si="7"/>
        <v>69846.58</v>
      </c>
      <c r="H242" s="50">
        <v>16.321466792467358</v>
      </c>
      <c r="I242" s="51">
        <f t="shared" si="6"/>
        <v>4279.4303286660124</v>
      </c>
    </row>
    <row r="243" spans="1:9" x14ac:dyDescent="0.35">
      <c r="B243" s="47">
        <v>977</v>
      </c>
      <c r="C243" s="7">
        <v>7</v>
      </c>
      <c r="D243" s="12" t="s">
        <v>285</v>
      </c>
      <c r="E243" s="48">
        <v>71574.62</v>
      </c>
      <c r="F243" s="49">
        <v>0</v>
      </c>
      <c r="G243" s="49">
        <f t="shared" si="7"/>
        <v>71574.62</v>
      </c>
      <c r="H243" s="50">
        <v>47.431154642315136</v>
      </c>
      <c r="I243" s="51">
        <f t="shared" si="6"/>
        <v>1509.0212443646808</v>
      </c>
    </row>
    <row r="244" spans="1:9" x14ac:dyDescent="0.35">
      <c r="B244" s="47">
        <v>978</v>
      </c>
      <c r="C244" s="7">
        <v>8</v>
      </c>
      <c r="D244" s="12" t="s">
        <v>178</v>
      </c>
      <c r="E244" s="48">
        <v>28437.82</v>
      </c>
      <c r="F244" s="49">
        <v>0</v>
      </c>
      <c r="G244" s="49">
        <f t="shared" si="7"/>
        <v>28437.82</v>
      </c>
      <c r="H244" s="50">
        <v>27.087988365245032</v>
      </c>
      <c r="I244" s="51">
        <f t="shared" si="6"/>
        <v>1049.8313723615909</v>
      </c>
    </row>
    <row r="245" spans="1:9" x14ac:dyDescent="0.35">
      <c r="B245" s="47">
        <v>980</v>
      </c>
      <c r="C245" s="7">
        <v>6</v>
      </c>
      <c r="D245" s="12" t="s">
        <v>97</v>
      </c>
      <c r="E245" s="48">
        <v>40760.720000000001</v>
      </c>
      <c r="F245" s="49">
        <v>0</v>
      </c>
      <c r="G245" s="49">
        <f t="shared" si="7"/>
        <v>40760.720000000001</v>
      </c>
      <c r="H245" s="50">
        <v>27.866291129542216</v>
      </c>
      <c r="I245" s="51">
        <f t="shared" si="6"/>
        <v>1462.7249751506351</v>
      </c>
    </row>
    <row r="246" spans="1:9" x14ac:dyDescent="0.35">
      <c r="B246" s="47">
        <v>981</v>
      </c>
      <c r="C246" s="7">
        <v>7</v>
      </c>
      <c r="D246" s="12" t="s">
        <v>131</v>
      </c>
      <c r="E246" s="48">
        <v>153688.72</v>
      </c>
      <c r="F246" s="49">
        <v>26749</v>
      </c>
      <c r="G246" s="49">
        <f t="shared" si="7"/>
        <v>126939.72</v>
      </c>
      <c r="H246" s="50">
        <v>228.7088911462898</v>
      </c>
      <c r="I246" s="51">
        <f t="shared" si="6"/>
        <v>555.0274821576794</v>
      </c>
    </row>
    <row r="247" spans="1:9" x14ac:dyDescent="0.35">
      <c r="B247" s="47">
        <v>982</v>
      </c>
      <c r="C247" s="7">
        <v>9</v>
      </c>
      <c r="D247" s="12" t="s">
        <v>205</v>
      </c>
      <c r="E247" s="48">
        <v>117451.8</v>
      </c>
      <c r="F247" s="49">
        <v>0</v>
      </c>
      <c r="G247" s="49">
        <f t="shared" si="7"/>
        <v>117451.8</v>
      </c>
      <c r="H247" s="50">
        <v>67.758123009401658</v>
      </c>
      <c r="I247" s="51">
        <f t="shared" si="6"/>
        <v>1733.3980751459599</v>
      </c>
    </row>
    <row r="248" spans="1:9" x14ac:dyDescent="0.35">
      <c r="B248" s="47">
        <v>983</v>
      </c>
      <c r="C248" s="7">
        <v>7</v>
      </c>
      <c r="D248" s="12" t="s">
        <v>132</v>
      </c>
      <c r="E248" s="48">
        <v>48719.55</v>
      </c>
      <c r="F248" s="49">
        <v>0</v>
      </c>
      <c r="G248" s="49">
        <f t="shared" si="7"/>
        <v>48719.55</v>
      </c>
      <c r="H248" s="50">
        <v>54.732997336310582</v>
      </c>
      <c r="I248" s="51">
        <f t="shared" si="6"/>
        <v>890.13122560490251</v>
      </c>
    </row>
    <row r="249" spans="1:9" x14ac:dyDescent="0.35">
      <c r="B249" s="47">
        <v>984</v>
      </c>
      <c r="C249" s="7">
        <v>7</v>
      </c>
      <c r="D249" s="12" t="s">
        <v>133</v>
      </c>
      <c r="E249" s="48">
        <v>16433.05</v>
      </c>
      <c r="F249" s="49">
        <v>0</v>
      </c>
      <c r="G249" s="49">
        <f t="shared" si="7"/>
        <v>16433.05</v>
      </c>
      <c r="H249" s="50">
        <v>21.299699528822721</v>
      </c>
      <c r="I249" s="51">
        <f t="shared" si="6"/>
        <v>771.51557831897208</v>
      </c>
    </row>
    <row r="250" spans="1:9" x14ac:dyDescent="0.35">
      <c r="B250" s="47">
        <v>985</v>
      </c>
      <c r="C250" s="7">
        <v>8</v>
      </c>
      <c r="D250" s="12" t="s">
        <v>179</v>
      </c>
      <c r="E250" s="48">
        <v>254362.88</v>
      </c>
      <c r="F250" s="49">
        <v>0</v>
      </c>
      <c r="G250" s="49">
        <f t="shared" si="7"/>
        <v>254362.88</v>
      </c>
      <c r="H250" s="50">
        <v>56.686226041007984</v>
      </c>
      <c r="I250" s="51">
        <f t="shared" si="6"/>
        <v>4487.2078768480487</v>
      </c>
    </row>
    <row r="251" spans="1:9" x14ac:dyDescent="0.35">
      <c r="B251" s="47">
        <v>986</v>
      </c>
      <c r="C251" s="7">
        <v>6</v>
      </c>
      <c r="D251" s="12" t="s">
        <v>98</v>
      </c>
      <c r="E251" s="48">
        <v>44331</v>
      </c>
      <c r="F251" s="49">
        <v>0</v>
      </c>
      <c r="G251" s="49">
        <f t="shared" si="7"/>
        <v>44331</v>
      </c>
      <c r="H251" s="50">
        <v>8.3247874102767128</v>
      </c>
      <c r="I251" s="51">
        <f>IFERROR(G251/H251,0)</f>
        <v>5325.1810304818891</v>
      </c>
    </row>
    <row r="252" spans="1:9" x14ac:dyDescent="0.35">
      <c r="B252" s="47">
        <v>987</v>
      </c>
      <c r="C252" s="7">
        <v>9</v>
      </c>
      <c r="D252" s="12" t="s">
        <v>206</v>
      </c>
      <c r="E252" s="48">
        <v>102469.64</v>
      </c>
      <c r="F252" s="49">
        <v>0</v>
      </c>
      <c r="G252" s="49">
        <f t="shared" si="7"/>
        <v>102469.64</v>
      </c>
      <c r="H252" s="50">
        <v>330.67110027386104</v>
      </c>
      <c r="I252" s="51">
        <f>IFERROR(G252/H252,0)</f>
        <v>309.88386924389488</v>
      </c>
    </row>
    <row r="253" spans="1:9" x14ac:dyDescent="0.35">
      <c r="B253" s="47">
        <v>988</v>
      </c>
      <c r="C253" s="7">
        <v>6</v>
      </c>
      <c r="D253" s="12" t="s">
        <v>99</v>
      </c>
      <c r="E253" s="48">
        <v>133216.54999999999</v>
      </c>
      <c r="F253" s="49">
        <v>0</v>
      </c>
      <c r="G253" s="49">
        <f t="shared" si="7"/>
        <v>133216.54999999999</v>
      </c>
      <c r="H253" s="50">
        <v>139.37355407721697</v>
      </c>
      <c r="I253" s="51">
        <f>IFERROR(G253/H253,0)</f>
        <v>955.82372769366407</v>
      </c>
    </row>
    <row r="254" spans="1:9" x14ac:dyDescent="0.35">
      <c r="B254" s="47">
        <v>989</v>
      </c>
      <c r="C254" s="7">
        <v>6</v>
      </c>
      <c r="D254" s="12" t="s">
        <v>100</v>
      </c>
      <c r="E254" s="48">
        <v>181368.27</v>
      </c>
      <c r="F254" s="49">
        <v>6553.83</v>
      </c>
      <c r="G254" s="49">
        <f t="shared" si="7"/>
        <v>174814.44</v>
      </c>
      <c r="H254" s="50">
        <v>122.45296824942317</v>
      </c>
      <c r="I254" s="51">
        <f>IFERROR(G254/H254,0)</f>
        <v>1427.6047571498823</v>
      </c>
    </row>
    <row r="255" spans="1:9" x14ac:dyDescent="0.35">
      <c r="B255" s="47"/>
      <c r="C255" s="7"/>
      <c r="D255" s="12"/>
      <c r="E255" s="48"/>
      <c r="F255" s="49"/>
      <c r="G255" s="49"/>
      <c r="H255" s="50"/>
      <c r="I255" s="51"/>
    </row>
    <row r="256" spans="1:9" x14ac:dyDescent="0.35">
      <c r="B256" s="47"/>
      <c r="C256" s="7"/>
      <c r="D256" s="12"/>
      <c r="E256" s="48"/>
      <c r="F256" s="49"/>
      <c r="G256" s="49"/>
      <c r="H256" s="50"/>
      <c r="I256" s="51"/>
    </row>
    <row r="257" spans="2:9" x14ac:dyDescent="0.35">
      <c r="B257" s="47"/>
      <c r="C257" s="7"/>
      <c r="D257" s="12"/>
      <c r="E257" s="48"/>
      <c r="F257" s="49"/>
      <c r="G257" s="49"/>
      <c r="H257" s="50"/>
      <c r="I257" s="51"/>
    </row>
  </sheetData>
  <autoFilter ref="B4:I4" xr:uid="{00000000-0001-0000-0200-000000000000}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3" ma:contentTypeDescription="Create a new document." ma:contentTypeScope="" ma:versionID="90f865b8fa7f9c44b36990efa09b715d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641c4e77df314bf35e157518a6798da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58a5c21-0e27-4b55-99aa-02304c2dfe44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597C0D9-1224-448B-9BC5-22724C40F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43A2A2-62B5-42E4-98B3-5EEE355EE6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941D7A-DDD2-48CB-AD09-9EB59A0A9B6B}">
  <ds:schemaRefs>
    <ds:schemaRef ds:uri="http://schemas.microsoft.com/office/2006/metadata/properties"/>
    <ds:schemaRef ds:uri="http://schemas.microsoft.com/office/infopath/2007/PartnerControls"/>
    <ds:schemaRef ds:uri="44e471b1-b1fe-4853-bf7e-97ea90b2d993"/>
    <ds:schemaRef ds:uri="cc843694-e573-4847-9593-6af7526bc0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2024 Funding</vt:lpstr>
      <vt:lpstr>Revised 2023 MFAM (2021 PYAs)</vt:lpstr>
      <vt:lpstr>Revised 2021 Lockdown</vt:lpstr>
      <vt:lpstr>Revised 2020 MFAM(2020 PYAs)</vt:lpstr>
      <vt:lpstr>2020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Constantinou</dc:creator>
  <cp:keywords/>
  <dc:description/>
  <cp:lastModifiedBy>Monica Ahmed</cp:lastModifiedBy>
  <cp:revision/>
  <dcterms:created xsi:type="dcterms:W3CDTF">2017-01-16T13:40:47Z</dcterms:created>
  <dcterms:modified xsi:type="dcterms:W3CDTF">2023-12-08T15:11:45Z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010021{"F":2,"I":"4C35-C209-E3D3-DAD7"}</vt:lpwstr>
  </property>
  <property fmtid="{D5CDD505-2E9C-101B-9397-08002B2CF9AE}" pid="3" name="ContentTypeId">
    <vt:lpwstr>0x01010015FF677344A00D4BBF4C7F3E8FA45D4A</vt:lpwstr>
  </property>
  <property fmtid="{D5CDD505-2E9C-101B-9397-08002B2CF9AE}" pid="4" name="Order">
    <vt:r8>3636400</vt:r8>
  </property>
  <property fmtid="{D5CDD505-2E9C-101B-9397-08002B2CF9AE}" pid="5" name="MediaServiceImageTags">
    <vt:lpwstr/>
  </property>
</Properties>
</file>